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 firstSheet="10" activeTab="13"/>
  </bookViews>
  <sheets>
    <sheet name="2018全市一般公共预算收入完成" sheetId="1" r:id="rId1"/>
    <sheet name="2018市本级一般公共预算收入完成" sheetId="5" r:id="rId2"/>
    <sheet name="2018全市一般公共预算支出完成" sheetId="4" r:id="rId3"/>
    <sheet name="2018市本级一般公共预算支出完成  " sheetId="13" r:id="rId4"/>
    <sheet name="2018全市政府性基金收入完成情况" sheetId="12" r:id="rId5"/>
    <sheet name="2018全市政府性基金支出完成情况" sheetId="23" r:id="rId6"/>
    <sheet name="2018全市社保收入" sheetId="24" r:id="rId7"/>
    <sheet name="2018全市社保支出" sheetId="25" r:id="rId8"/>
    <sheet name="2019全市公共收入预算" sheetId="16" r:id="rId9"/>
    <sheet name="2019市本级公共收入预算 " sheetId="17" r:id="rId10"/>
    <sheet name="2019全市公共支出预算" sheetId="18" r:id="rId11"/>
    <sheet name="2019市本级公共支出预算" sheetId="19" r:id="rId12"/>
    <sheet name="2019全市政府性基金收入" sheetId="26" r:id="rId13"/>
    <sheet name="2019全市政府性基金支出" sheetId="27" r:id="rId14"/>
    <sheet name="2019年全市国有资本经营预算收入" sheetId="30" r:id="rId15"/>
    <sheet name="2019年全市国有资本经营预算支出" sheetId="31" r:id="rId16"/>
    <sheet name="2019年全市社保基金预算收入" sheetId="28" r:id="rId17"/>
    <sheet name="2019年全市社保基金支出" sheetId="29" r:id="rId18"/>
  </sheets>
  <definedNames>
    <definedName name="_a999911">#REF!</definedName>
    <definedName name="_a9999111">#REF!</definedName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 localSheetId="14">#REF!</definedName>
    <definedName name="_a99999" localSheetId="15">#REF!</definedName>
    <definedName name="_a99999" localSheetId="16">#REF!</definedName>
    <definedName name="_a99999" localSheetId="17">#REF!</definedName>
    <definedName name="_a999991" localSheetId="17">#REF!</definedName>
    <definedName name="_a999991">#REF!</definedName>
    <definedName name="_a9999911">#REF!</definedName>
    <definedName name="_a999991145">#REF!</definedName>
    <definedName name="_a99999222">#REF!</definedName>
    <definedName name="_a99999234234">#REF!</definedName>
    <definedName name="_a999995">#REF!</definedName>
    <definedName name="_a999996">#REF!</definedName>
    <definedName name="_a9999961">#REF!</definedName>
    <definedName name="_a999999999">#REF!</definedName>
    <definedName name="_Order1" hidden="1">255</definedName>
    <definedName name="_Order2" hidden="1">255</definedName>
    <definedName name="_xlnm.Print_Area" localSheetId="0">'2018全市一般公共预算收入完成'!$A$1:$E$40</definedName>
    <definedName name="_xlnm.Print_Area" localSheetId="2">'2018全市一般公共预算支出完成'!$A$1:$E$29</definedName>
    <definedName name="_xlnm.Print_Area" localSheetId="4">'2018全市政府性基金收入完成情况'!$A$1:$E$28</definedName>
    <definedName name="_xlnm.Print_Area" localSheetId="5">'2018全市政府性基金支出完成情况'!$A$1:$E$29</definedName>
    <definedName name="_xlnm.Print_Area" localSheetId="1">'2018市本级一般公共预算收入完成'!$A$1:$E$40</definedName>
    <definedName name="_xlnm.Print_Area" localSheetId="3">'2018市本级一般公共预算支出完成  '!$A$1:$E$29</definedName>
    <definedName name="_xlnm.Print_Area" localSheetId="15">'2019年全市国有资本经营预算支出'!$A:$B</definedName>
    <definedName name="_xlnm.Print_Area" localSheetId="12">'2019全市政府性基金收入'!$A$1:$D$28</definedName>
    <definedName name="_xlnm.Print_Area" localSheetId="13">'2019全市政府性基金支出'!$A$1:$D$22</definedName>
    <definedName name="_xlnm.Print_Titles" localSheetId="2">'2018全市一般公共预算支出完成'!$A:$A,'2018全市一般公共预算支出完成'!$2:$4</definedName>
    <definedName name="_xlnm.Print_Titles" localSheetId="4">'2018全市政府性基金收入完成情况'!$2:$4</definedName>
    <definedName name="_xlnm.Print_Titles" localSheetId="5">'2018全市政府性基金支出完成情况'!$2:$4</definedName>
    <definedName name="_xlnm.Print_Titles" localSheetId="3">'2018市本级一般公共预算支出完成  '!$A:$A,'2018市本级一般公共预算支出完成  '!$2:$4</definedName>
    <definedName name="_xlnm.Print_Titles" localSheetId="14">'2019年全市国有资本经营预算收入'!$4:$4</definedName>
    <definedName name="_xlnm.Print_Titles" localSheetId="15">'2019年全市国有资本经营预算支出'!$4:$4</definedName>
    <definedName name="_xlnm.Print_Titles" localSheetId="12">'2019全市政府性基金收入'!$2:$4</definedName>
    <definedName name="_xlnm.Print_Titles" localSheetId="13">'2019全市政府性基金支出'!$2:$4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眯成">#REF!</definedName>
    <definedName name="地区名称" localSheetId="4">#REF!</definedName>
    <definedName name="地区名称" localSheetId="5">#REF!</definedName>
    <definedName name="地区名称" localSheetId="14">#REF!</definedName>
    <definedName name="地区名称" localSheetId="15">#REF!</definedName>
    <definedName name="地区名称" localSheetId="16">#REF!</definedName>
    <definedName name="地区名称" localSheetId="17">#REF!</definedName>
    <definedName name="地区名称" localSheetId="8">#REF!</definedName>
    <definedName name="地区名称" localSheetId="10">#REF!</definedName>
    <definedName name="地区名称" localSheetId="12">#REF!</definedName>
    <definedName name="地区名称" localSheetId="13">#REF!</definedName>
    <definedName name="地区名称" localSheetId="9">#REF!</definedName>
    <definedName name="地区名称" localSheetId="11">#REF!</definedName>
    <definedName name="地区名称">#REF!</definedName>
    <definedName name="地区名称1" localSheetId="15">#REF!</definedName>
    <definedName name="地区名称1" localSheetId="16">#REF!</definedName>
    <definedName name="地区名称1" localSheetId="17">#REF!</definedName>
    <definedName name="地区名称1">#REF!</definedName>
    <definedName name="地区名称10">#REF!</definedName>
    <definedName name="地区名称11">#REF!</definedName>
    <definedName name="地区名称12">#REF!</definedName>
    <definedName name="地区名称2" localSheetId="16">#REF!</definedName>
    <definedName name="地区名称2" localSheetId="17">#REF!</definedName>
    <definedName name="地区名称2">#REF!</definedName>
    <definedName name="地区名称21">#REF!</definedName>
    <definedName name="地区名称22">#REF!</definedName>
    <definedName name="地区名称3" localSheetId="17">#REF!</definedName>
    <definedName name="地区名称3">#REF!</definedName>
    <definedName name="地区名称32">#REF!</definedName>
    <definedName name="地区名称432">#REF!</definedName>
    <definedName name="地区名称444">#REF!</definedName>
    <definedName name="地区名称45">#REF!</definedName>
    <definedName name="地区名称45234">#REF!</definedName>
    <definedName name="地区名称5">#REF!</definedName>
    <definedName name="地区名称55">#REF!</definedName>
    <definedName name="地区名称6">#REF!</definedName>
    <definedName name="地区名称7">#REF!</definedName>
    <definedName name="地区名称78">#REF!</definedName>
    <definedName name="地区名称874">#REF!</definedName>
    <definedName name="地区名称9">#REF!</definedName>
    <definedName name="地区名称91">#REF!</definedName>
    <definedName name="地区名称第">#REF!</definedName>
    <definedName name="地区名称区">#REF!</definedName>
    <definedName name="地区明确222">#REF!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44525"/>
</workbook>
</file>

<file path=xl/sharedStrings.xml><?xml version="1.0" encoding="utf-8"?>
<sst xmlns="http://schemas.openxmlformats.org/spreadsheetml/2006/main" count="359">
  <si>
    <t>表一</t>
  </si>
  <si>
    <t>2018年全市一般公共预算收入执行情况表</t>
  </si>
  <si>
    <t>单位：万元</t>
  </si>
  <si>
    <t>科目名称</t>
  </si>
  <si>
    <t>年初预算</t>
  </si>
  <si>
    <t>实际完成</t>
  </si>
  <si>
    <t>占年初预算
（%）</t>
  </si>
  <si>
    <t>比上年增长</t>
  </si>
  <si>
    <t>2017年完成</t>
  </si>
  <si>
    <t>收入合计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</si>
  <si>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</si>
  <si>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</si>
  <si>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</si>
  <si>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</si>
  <si>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</si>
  <si>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</si>
  <si>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</si>
  <si>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</si>
  <si>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</si>
  <si>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</si>
  <si>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</si>
  <si>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</si>
  <si>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</si>
  <si>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</si>
  <si>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</si>
  <si>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</si>
  <si>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</si>
  <si>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</si>
  <si>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</si>
  <si>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  其中：排污费收入      </t>
  </si>
  <si>
    <t xml:space="preserve">           水资源收入      </t>
  </si>
  <si>
    <t xml:space="preserve">           广告收入</t>
  </si>
  <si>
    <t xml:space="preserve">           地方教育附加收入</t>
  </si>
  <si>
    <t xml:space="preserve">           文化事业建设费收入</t>
  </si>
  <si>
    <t xml:space="preserve">           残疾人就业保障金收入</t>
  </si>
  <si>
    <t xml:space="preserve">           教育资金收入</t>
  </si>
  <si>
    <t xml:space="preserve">           农田水利建设资金收入</t>
  </si>
  <si>
    <t xml:space="preserve">           森林植被恢复费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</si>
  <si>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</si>
  <si>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</si>
  <si>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</si>
  <si>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</si>
  <si>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</si>
  <si>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</si>
  <si>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</si>
  <si>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表二</t>
  </si>
  <si>
    <t>2018年市本级一般公共预算收入执行情况表</t>
  </si>
  <si>
    <t xml:space="preserve">           育林基金收入</t>
  </si>
  <si>
    <t>表三</t>
  </si>
  <si>
    <t>2018年全市一般公共预算支出执行情况表</t>
  </si>
  <si>
    <t>调整预算</t>
  </si>
  <si>
    <t>占调整预算
（%）</t>
  </si>
  <si>
    <t>比上年（同比）增长（%）</t>
  </si>
  <si>
    <t>支出总计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</si>
  <si>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</si>
  <si>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</si>
  <si>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</si>
  <si>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</si>
  <si>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</si>
  <si>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</si>
  <si>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</si>
  <si>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</si>
  <si>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</si>
  <si>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</si>
  <si>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</si>
  <si>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</si>
  <si>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</si>
  <si>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</si>
  <si>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</si>
  <si>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</si>
  <si>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</si>
  <si>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</si>
  <si>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</si>
  <si>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</si>
  <si>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</si>
  <si>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二十二、债务付息支出</t>
  </si>
  <si>
    <t>二十三、债务付息支出</t>
  </si>
  <si>
    <t>二十三、债务发行费用支出</t>
  </si>
  <si>
    <t>二十四、债务发行费用支出</t>
  </si>
  <si>
    <t>二十四、其他支出</t>
  </si>
  <si>
    <t>二十二、其他支出</t>
  </si>
  <si>
    <t>表四</t>
  </si>
  <si>
    <t>2018年市本级一般公共预算支出执行情况表</t>
  </si>
  <si>
    <t>表五</t>
  </si>
  <si>
    <t>2018年全市政府性基金收入预算执行情况表</t>
  </si>
  <si>
    <t>项目</t>
  </si>
  <si>
    <t>调整
预算数</t>
  </si>
  <si>
    <t>占调整
预算%</t>
  </si>
  <si>
    <t>比上年
增长%</t>
  </si>
  <si>
    <t>一、农网还贷资金收入</t>
  </si>
  <si>
    <t>二、海南省高等级公路车辆通行附加费收入</t>
  </si>
  <si>
    <t>三、港口建设费收入</t>
  </si>
  <si>
    <t>四、散装水泥专项资金收入</t>
  </si>
  <si>
    <t>五、新型墙体材料专项基金收入</t>
  </si>
  <si>
    <t>六、新菜地开发建设基金收入</t>
  </si>
  <si>
    <t>七、新增建设用地土地有偿使用费收入</t>
  </si>
  <si>
    <t>八、南水北调工程建设基金收入</t>
  </si>
  <si>
    <t>九、政府住房基金收入</t>
  </si>
  <si>
    <t>十、城市公用事业附加收入</t>
  </si>
  <si>
    <t>十一、国有土地收益基金收入</t>
  </si>
  <si>
    <t>十二、农业土地开发资金收入</t>
  </si>
  <si>
    <t>十三、国有土地使用权出让收入</t>
  </si>
  <si>
    <t>十四、大中型水库库区基金收入</t>
  </si>
  <si>
    <t>十五、彩票公益金收入</t>
  </si>
  <si>
    <t>十六、城市基础设施配套费收入</t>
  </si>
  <si>
    <t>十七、小型水库移民扶助基金收入</t>
  </si>
  <si>
    <t>十八、国家重大水利工程建设基金收入</t>
  </si>
  <si>
    <t>十九、车辆通行费</t>
  </si>
  <si>
    <t>二十、污水处理费收入</t>
  </si>
  <si>
    <t>二十一、彩票发行机构和彩票销售机构的业务费用</t>
  </si>
  <si>
    <t>二十二、其他政府性基金收入</t>
  </si>
  <si>
    <t>注：政府性基金收入全部在市本级</t>
  </si>
  <si>
    <t>表六</t>
  </si>
  <si>
    <t>2018年全市政府性基金支出预算执行情况表</t>
  </si>
  <si>
    <t>占调整预算
%</t>
  </si>
  <si>
    <t>比上年增长
%</t>
  </si>
  <si>
    <t>支出合计</t>
  </si>
  <si>
    <t>一、文化体育与传媒支出</t>
  </si>
  <si>
    <t>二、社会保障和就业支出</t>
  </si>
  <si>
    <t>三、节能环保支出</t>
  </si>
  <si>
    <t>四、城乡社区支出</t>
  </si>
  <si>
    <t>国有土地使用权出让收入安排的支出</t>
  </si>
  <si>
    <t>国有土地收益基金安排的支出</t>
  </si>
  <si>
    <t>农业土地开发资金安排的支出</t>
  </si>
  <si>
    <t>城市公用事业附加安排的支出</t>
  </si>
  <si>
    <t>城市基础设施配套费安排的支出</t>
  </si>
  <si>
    <t>污水处理费及安排的支出</t>
  </si>
  <si>
    <t>五、农林水支出</t>
  </si>
  <si>
    <t>六、交通运输支出</t>
  </si>
  <si>
    <t>七、资源勘探信息等支出</t>
  </si>
  <si>
    <t>新型墙体材料专项基金支出</t>
  </si>
  <si>
    <t>八、商业服务业等支出</t>
  </si>
  <si>
    <t>九、其他支出</t>
  </si>
  <si>
    <t>彩票公益金安排的支出</t>
  </si>
  <si>
    <t>其他支出</t>
  </si>
  <si>
    <t>十、债务付息支出</t>
  </si>
  <si>
    <t>地方政府专项债务付息支出</t>
  </si>
  <si>
    <t>十一、债务发行费用支出</t>
  </si>
  <si>
    <t>地方政府专项债务发行费用支出</t>
  </si>
  <si>
    <t>注：政府性基金支出全部在市本级</t>
  </si>
  <si>
    <t>表七</t>
  </si>
  <si>
    <t>2018年全市社会保险基金收入预算执行情况表</t>
  </si>
  <si>
    <t>占年初预算（%）</t>
  </si>
  <si>
    <t>比上年增长（%）</t>
  </si>
  <si>
    <t>一、基本养老保险基金收入</t>
  </si>
  <si>
    <t xml:space="preserve">      基本养老保险费收入</t>
  </si>
  <si>
    <t xml:space="preserve">      基本养老保险基金财政补贴收入</t>
  </si>
  <si>
    <t xml:space="preserve">      其他基本养老保险基金收入</t>
  </si>
  <si>
    <t>二、失业保险基金收入</t>
  </si>
  <si>
    <t xml:space="preserve">      失业保险费收入</t>
  </si>
  <si>
    <t xml:space="preserve">      失业保险基金财政补贴收入</t>
  </si>
  <si>
    <t xml:space="preserve">      其他失业保险基金收入</t>
  </si>
  <si>
    <t>三、基本医疗保险基金收入</t>
  </si>
  <si>
    <t xml:space="preserve">      基本医疗保险费收入</t>
  </si>
  <si>
    <t xml:space="preserve">      基本医疗保险基金财政补贴收入</t>
  </si>
  <si>
    <t xml:space="preserve">      其他基本医疗保险基金收入</t>
  </si>
  <si>
    <t>四、工伤保险基金收入</t>
  </si>
  <si>
    <t xml:space="preserve">      工伤保险费收入</t>
  </si>
  <si>
    <t xml:space="preserve">      工伤保险基金财政补贴收入</t>
  </si>
  <si>
    <t xml:space="preserve">      其他工伤保险基金收入</t>
  </si>
  <si>
    <t>五、生育保险基金收入</t>
  </si>
  <si>
    <t xml:space="preserve">      生育保险费收入</t>
  </si>
  <si>
    <t xml:space="preserve">      生育保险基金财政补贴收入</t>
  </si>
  <si>
    <t xml:space="preserve">      其他生育保险基金收入</t>
  </si>
  <si>
    <t>六、城乡居民基本医疗保险基金收入</t>
  </si>
  <si>
    <t xml:space="preserve">    新型农村合作医疗基金收入</t>
  </si>
  <si>
    <t xml:space="preserve">    城镇居民基本医疗保险基金收入</t>
  </si>
  <si>
    <t>七、机关事业单位基本养老保险基金收入</t>
  </si>
  <si>
    <t xml:space="preserve">      保险费收入</t>
  </si>
  <si>
    <t xml:space="preserve">       财政补贴收入</t>
  </si>
  <si>
    <t xml:space="preserve">      其他收入</t>
  </si>
  <si>
    <t>八、城乡居民基本养老保险基金收入</t>
  </si>
  <si>
    <t>使用历年结余</t>
  </si>
  <si>
    <t>总计</t>
  </si>
  <si>
    <t>注：社会保险基金收入全部在市本级</t>
  </si>
  <si>
    <t>表八</t>
  </si>
  <si>
    <t>2018年全市社会保险基金支出预算执行情况表</t>
  </si>
  <si>
    <t>2018年预算</t>
  </si>
  <si>
    <t>占年初
预算（%）</t>
  </si>
  <si>
    <t>比上年
增长（%）</t>
  </si>
  <si>
    <t>一、基本养老保险基金支出</t>
  </si>
  <si>
    <t xml:space="preserve">        基本养老金</t>
  </si>
  <si>
    <t xml:space="preserve">        丧葬抚恤补助</t>
  </si>
  <si>
    <t xml:space="preserve">        其他基本养老保险基金支出</t>
  </si>
  <si>
    <t>二、失业保险基金支出</t>
  </si>
  <si>
    <t xml:space="preserve">        失业保险金</t>
  </si>
  <si>
    <t xml:space="preserve">        医疗保险费</t>
  </si>
  <si>
    <t xml:space="preserve">        职业培训和职业介绍补贴</t>
  </si>
  <si>
    <t xml:space="preserve">        其他失业保险基金支出</t>
  </si>
  <si>
    <t>三、基本医疗保险基金支出</t>
  </si>
  <si>
    <t xml:space="preserve">        基本医疗保险统筹基金</t>
  </si>
  <si>
    <t xml:space="preserve">        医疗保险个人账户基金</t>
  </si>
  <si>
    <t xml:space="preserve">        其他基本医疗保险基金支出</t>
  </si>
  <si>
    <t>四、工伤保险基金支出</t>
  </si>
  <si>
    <t xml:space="preserve">        工伤保险待遇</t>
  </si>
  <si>
    <t xml:space="preserve">        其他工伤保险基金支出</t>
  </si>
  <si>
    <t>五、生育保险基金支出</t>
  </si>
  <si>
    <t xml:space="preserve">        生育保险金</t>
  </si>
  <si>
    <t xml:space="preserve">        其他生育保险基金支出</t>
  </si>
  <si>
    <t>六、城乡居民基本医疗基金支出</t>
  </si>
  <si>
    <t xml:space="preserve">    新型农村合作医疗基金支出</t>
  </si>
  <si>
    <t xml:space="preserve">    城镇居民基本医疗保险基金支出</t>
  </si>
  <si>
    <t>七、机关事业单位基本养老保险基金支出</t>
  </si>
  <si>
    <t>八、城乡居民基本养老保险基金支出</t>
  </si>
  <si>
    <t>年末滚存结余</t>
  </si>
  <si>
    <t>总      计</t>
  </si>
  <si>
    <t>注：社会保险基金支出全部在市本级</t>
  </si>
  <si>
    <t>表九</t>
  </si>
  <si>
    <t>2019年全市一般公共预算收入表（草案）</t>
  </si>
  <si>
    <t>项    目</t>
  </si>
  <si>
    <t>2018年完成</t>
  </si>
  <si>
    <t>2019年计划</t>
  </si>
  <si>
    <r>
      <rPr>
        <sz val="11"/>
        <rFont val="黑体"/>
        <charset val="134"/>
      </rPr>
      <t>增幅</t>
    </r>
    <r>
      <rPr>
        <sz val="11"/>
        <color indexed="8"/>
        <rFont val="黑体"/>
        <charset val="134"/>
      </rPr>
      <t>%</t>
    </r>
  </si>
  <si>
    <t xml:space="preserve">收入合计 </t>
  </si>
  <si>
    <t xml:space="preserve">    环保税</t>
  </si>
  <si>
    <t xml:space="preserve">          地方教育附加收入</t>
  </si>
  <si>
    <t xml:space="preserve">          文化事业建设费收入</t>
  </si>
  <si>
    <t xml:space="preserve">          残疾人就业保障金收入</t>
  </si>
  <si>
    <t xml:space="preserve">          教育资金收入</t>
  </si>
  <si>
    <t xml:space="preserve">          农田水利建设资金收入</t>
  </si>
  <si>
    <t>表十</t>
  </si>
  <si>
    <t>2019年市本级一般公共预算收入表（草案）</t>
  </si>
  <si>
    <t>表十一</t>
  </si>
  <si>
    <t>2019年全市一般公共预算支出预算表（草案）</t>
  </si>
  <si>
    <t>预算科目</t>
  </si>
  <si>
    <t>合         计</t>
  </si>
  <si>
    <t xml:space="preserve">  1、一般公共服务</t>
  </si>
  <si>
    <t xml:space="preserve">  2、外交</t>
  </si>
  <si>
    <t xml:space="preserve">  3、国防</t>
  </si>
  <si>
    <t xml:space="preserve">  4、公共安全</t>
  </si>
  <si>
    <t xml:space="preserve">  5、教育</t>
  </si>
  <si>
    <t xml:space="preserve">  6、科学技术</t>
  </si>
  <si>
    <t xml:space="preserve">  7、文化体育与传媒</t>
  </si>
  <si>
    <t xml:space="preserve">  8、社会保障和就业</t>
  </si>
  <si>
    <t xml:space="preserve">  9、医疗卫生和计划生育</t>
  </si>
  <si>
    <t xml:space="preserve">  10、节能环保</t>
  </si>
  <si>
    <t xml:space="preserve">  11、城乡社区事务</t>
  </si>
  <si>
    <t xml:space="preserve">  12、农林水事务</t>
  </si>
  <si>
    <t xml:space="preserve">  13、交通运输</t>
  </si>
  <si>
    <t xml:space="preserve">  14、资源勘探电力信息</t>
  </si>
  <si>
    <t xml:space="preserve">  15、商业服务业等事务</t>
  </si>
  <si>
    <t xml:space="preserve">  16、金融监管等事务</t>
  </si>
  <si>
    <t xml:space="preserve">  17、国土资源气象等事务</t>
  </si>
  <si>
    <t xml:space="preserve">  18、住房保障</t>
  </si>
  <si>
    <t xml:space="preserve">  19、粮油物资储备事务</t>
  </si>
  <si>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0、</t>
    </r>
    <r>
      <rPr>
        <sz val="11"/>
        <color indexed="8"/>
        <rFont val="宋体"/>
        <charset val="134"/>
      </rPr>
      <t>灾害防治及应急管理支出</t>
    </r>
  </si>
  <si>
    <t xml:space="preserve">  20、预备费</t>
  </si>
  <si>
    <t xml:space="preserve">  21、其他支出</t>
  </si>
  <si>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2、</t>
    </r>
    <r>
      <rPr>
        <sz val="11"/>
        <color indexed="8"/>
        <rFont val="宋体"/>
        <charset val="134"/>
      </rPr>
      <t>债务还本支出</t>
    </r>
  </si>
  <si>
    <r>
      <rPr>
        <sz val="11"/>
        <color indexed="8"/>
        <rFont val="宋体"/>
        <charset val="134"/>
      </rPr>
      <t xml:space="preserve">  2</t>
    </r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、债务付息支出</t>
    </r>
  </si>
  <si>
    <r>
      <rPr>
        <sz val="11"/>
        <color indexed="8"/>
        <rFont val="宋体"/>
        <charset val="134"/>
      </rPr>
      <t xml:space="preserve">  2</t>
    </r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、债务发行费用支出</t>
    </r>
  </si>
  <si>
    <t>表十二</t>
  </si>
  <si>
    <t>2019年市本级一般公共预算支出预算表（草案）</t>
  </si>
  <si>
    <t>表十三</t>
  </si>
  <si>
    <t>2019年全市政府性基金收入预算表(草案）</t>
  </si>
  <si>
    <t>2018完成数</t>
  </si>
  <si>
    <t>2019预算数</t>
  </si>
  <si>
    <t>比上年增长
（%）</t>
  </si>
  <si>
    <t>注：政府性基金预算收入全部在市本级</t>
  </si>
  <si>
    <t>表十四</t>
  </si>
  <si>
    <t>2019年全市政府性基金支出预算表(草案）</t>
  </si>
  <si>
    <t>国有土地使用权出让收入及对应专项债务收入安排的支出</t>
  </si>
  <si>
    <t>国有土地收益基金及对应专项债务收入安排的支出</t>
  </si>
  <si>
    <t>农业土地开发资金及对应专项债务收入安排的支出</t>
  </si>
  <si>
    <t>城市基础设施配套费及对应专项债务收入安排的支出</t>
  </si>
  <si>
    <t>污水处理费及对应专项债务收入安排的支出</t>
  </si>
  <si>
    <t>五、其他支出</t>
  </si>
  <si>
    <t>彩票公益金及对应专项债务收入安排的支出</t>
  </si>
  <si>
    <t>九、债务付息支出</t>
  </si>
  <si>
    <t>十、债务发行费用支出</t>
  </si>
  <si>
    <t>注：政府性基金预算支出全部在市本级</t>
  </si>
  <si>
    <t>表十五</t>
  </si>
  <si>
    <t>2019年全市国有资本经营预算收入预算表（草案）</t>
  </si>
  <si>
    <r>
      <rPr>
        <sz val="11"/>
        <rFont val="方正仿宋_GBK"/>
        <charset val="134"/>
      </rPr>
      <t>单位：万元</t>
    </r>
  </si>
  <si>
    <t>预算数</t>
  </si>
  <si>
    <t>国有资本经营收入</t>
  </si>
  <si>
    <t>利润收入</t>
  </si>
  <si>
    <t>股利、股息收入</t>
  </si>
  <si>
    <t>产权转让收入</t>
  </si>
  <si>
    <t>清算收入</t>
  </si>
  <si>
    <t>合计</t>
  </si>
  <si>
    <t>注：国有资本经营预算收入全部在市本级</t>
  </si>
  <si>
    <t>表十六</t>
  </si>
  <si>
    <t>2019年全市国有资本经营预算支出预算表（草案）</t>
  </si>
  <si>
    <r>
      <rPr>
        <sz val="10.5"/>
        <rFont val="方正仿宋_GBK"/>
        <charset val="134"/>
      </rPr>
      <t>单位：万元</t>
    </r>
  </si>
  <si>
    <r>
      <rPr>
        <b/>
        <sz val="11"/>
        <rFont val="方正书宋_GBK"/>
        <charset val="134"/>
      </rPr>
      <t>科目名称</t>
    </r>
  </si>
  <si>
    <r>
      <rPr>
        <b/>
        <sz val="11"/>
        <rFont val="方正书宋_GBK"/>
        <charset val="134"/>
      </rPr>
      <t>预算数</t>
    </r>
  </si>
  <si>
    <t>一、国有资本经营预算支出</t>
  </si>
  <si>
    <r>
      <rPr>
        <sz val="11"/>
        <rFont val="方正仿宋_GBK"/>
        <charset val="134"/>
      </rPr>
      <t>1</t>
    </r>
    <r>
      <rPr>
        <sz val="11"/>
        <rFont val="宋体"/>
        <charset val="134"/>
      </rPr>
      <t>、</t>
    </r>
    <r>
      <rPr>
        <sz val="11"/>
        <rFont val="方正仿宋_GBK"/>
        <charset val="134"/>
      </rPr>
      <t>解决历史遗留问题及改革成本支出</t>
    </r>
  </si>
  <si>
    <r>
      <rPr>
        <sz val="11"/>
        <rFont val="方正仿宋_GBK"/>
        <charset val="134"/>
      </rPr>
      <t>厂办大集体改革支出</t>
    </r>
  </si>
  <si>
    <t>其他解决历史遗留问题及改革成本支出</t>
  </si>
  <si>
    <r>
      <rPr>
        <b/>
        <sz val="11"/>
        <rFont val="方正仿宋_GBK"/>
        <charset val="134"/>
      </rPr>
      <t>2</t>
    </r>
    <r>
      <rPr>
        <b/>
        <sz val="11"/>
        <rFont val="宋体"/>
        <charset val="134"/>
      </rPr>
      <t>、</t>
    </r>
    <r>
      <rPr>
        <b/>
        <sz val="11"/>
        <rFont val="方正仿宋_GBK"/>
        <charset val="134"/>
      </rPr>
      <t>国有企业资本金注入</t>
    </r>
  </si>
  <si>
    <r>
      <rPr>
        <sz val="11"/>
        <rFont val="方正仿宋_GBK"/>
        <charset val="134"/>
      </rPr>
      <t>国有经济结构调整支出</t>
    </r>
  </si>
  <si>
    <t>其他国有企业资本金注入</t>
  </si>
  <si>
    <t>二、转移性支出</t>
  </si>
  <si>
    <t>1、调出资金</t>
  </si>
  <si>
    <t>注：国有资本经营预算支出全部在市本级</t>
  </si>
  <si>
    <t>表十七</t>
  </si>
  <si>
    <t>2019年全市社会保险基金收入预算表（草案）</t>
  </si>
  <si>
    <t>一、社保保险基金收入</t>
  </si>
  <si>
    <t>企业职工基本养老保险基金收入</t>
  </si>
  <si>
    <t>企业职工基本养老保险费收入</t>
  </si>
  <si>
    <t>企业职工基本养老保险基金财政补贴收入</t>
  </si>
  <si>
    <t>企业职工基本养老保险基金利息收入</t>
  </si>
  <si>
    <t xml:space="preserve">    其他企业职工基本养老保险基金收入</t>
  </si>
  <si>
    <t>城镇职工医疗保险基金收入</t>
  </si>
  <si>
    <t>城镇职工基本医疗保险费收入</t>
  </si>
  <si>
    <t>城镇职工基本医疗保险基金财政补贴收入</t>
  </si>
  <si>
    <t>城镇职工基本医疗保险基金利息收入</t>
  </si>
  <si>
    <t xml:space="preserve">    其他城镇职工基本医疗保险基金收入</t>
  </si>
  <si>
    <t>生育保险基金收入</t>
  </si>
  <si>
    <t>生育保险费收入</t>
  </si>
  <si>
    <t>生育保险基金财政补贴收入</t>
  </si>
  <si>
    <t>生育保险基金利息收入</t>
  </si>
  <si>
    <t xml:space="preserve">    其他生育保险基金收入</t>
  </si>
  <si>
    <t>城乡居民基本养老保险基金收入</t>
  </si>
  <si>
    <t>城乡居民基本养老保险缴费收入</t>
  </si>
  <si>
    <t>城乡居民基本养老保险基金财政补贴收入</t>
  </si>
  <si>
    <t>城乡居民基本养老保险基金利息收入</t>
  </si>
  <si>
    <t xml:space="preserve">    其他城乡居民基本养老保险基金收入</t>
  </si>
  <si>
    <t>机关事业单位基本养老保险基金收入</t>
  </si>
  <si>
    <t>机关事业单位基本养老保险费收入</t>
  </si>
  <si>
    <t>机关事业单位基本养老保险基金财政补贴收入</t>
  </si>
  <si>
    <t>机关事业单位基本养老保险基金利息收入</t>
  </si>
  <si>
    <t xml:space="preserve">    其他机关事业单位基本养老保险基金收入</t>
  </si>
  <si>
    <t>城乡居民基本医疗保险基金收入</t>
  </si>
  <si>
    <t>城乡居民基本医疗保险缴费收入</t>
  </si>
  <si>
    <t>城乡居民基本医疗保险基金财政补贴收入</t>
  </si>
  <si>
    <t>城乡居民基本医疗保险基金利息收入</t>
  </si>
  <si>
    <t xml:space="preserve">    其他城乡居民基本医疗保险基金收入</t>
  </si>
  <si>
    <t>二、转移性收入</t>
  </si>
  <si>
    <t>上年结余收入</t>
  </si>
  <si>
    <t>社保保险基金预算上年结余收入</t>
  </si>
  <si>
    <t>注：社会保险基金预算收入全部在市本级</t>
  </si>
  <si>
    <t>表十八</t>
  </si>
  <si>
    <t>2019年社会保险基金支出预算表（草案）</t>
  </si>
  <si>
    <t>一、社会保险基金支出</t>
  </si>
  <si>
    <t>企业职工基本养老保险基金支出</t>
  </si>
  <si>
    <t>基本养老金</t>
  </si>
  <si>
    <t>丧葬抚恤补助</t>
  </si>
  <si>
    <t>其他企业职工基本养老保险基金支出</t>
  </si>
  <si>
    <t>城镇职工基本医疗保险基金支出</t>
  </si>
  <si>
    <t>基本医疗保险统筹基金</t>
  </si>
  <si>
    <t>城镇职工基本医疗保险个人账户基金</t>
  </si>
  <si>
    <t>生育保险基金支出</t>
  </si>
  <si>
    <t>生育保险金</t>
  </si>
  <si>
    <t>城乡居民基本养老保险基金支出</t>
  </si>
  <si>
    <t xml:space="preserve">    基础养老金支出</t>
  </si>
  <si>
    <t xml:space="preserve">    个人账户养老金支出</t>
  </si>
  <si>
    <t xml:space="preserve">    其他城乡居民基本养老保险基金支出</t>
  </si>
  <si>
    <t>机关事业单位基本养老保险基金支出</t>
  </si>
  <si>
    <t xml:space="preserve">    基本养老金支出</t>
  </si>
  <si>
    <t>城乡居民基本医疗保险基金支出</t>
  </si>
  <si>
    <t>城乡居民基本医疗保险基金医疗待遇支出</t>
  </si>
  <si>
    <t>大病医疗保险支出</t>
  </si>
  <si>
    <t>其他社会保险基金支出</t>
  </si>
  <si>
    <t>年终结余</t>
  </si>
  <si>
    <t>社会保险基金预算年终结余</t>
  </si>
  <si>
    <t>注：社会保险基金预算支出全部在市本级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</si>
</sst>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  <numFmt numFmtId="179" formatCode="0.0_ "/>
  </numFmts>
  <fonts count="54">
    <font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Times New Roman"/>
      <charset val="134"/>
    </font>
    <font>
      <sz val="16"/>
      <name val="黑体"/>
      <charset val="134"/>
    </font>
    <font>
      <sz val="21"/>
      <name val="经典标宋简"/>
      <charset val="134"/>
    </font>
    <font>
      <sz val="11"/>
      <name val="黑体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sz val="18"/>
      <name val="经典标宋简"/>
      <charset val="134"/>
    </font>
    <font>
      <sz val="10.5"/>
      <name val="Times New Roman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b/>
      <sz val="11"/>
      <name val="方正书宋_GBK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6"/>
      <name val="宋体"/>
      <charset val="134"/>
    </font>
    <font>
      <sz val="12"/>
      <name val="黑体"/>
      <charset val="134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21"/>
      <color indexed="8"/>
      <name val="经典标宋简"/>
      <charset val="134"/>
    </font>
    <font>
      <sz val="14"/>
      <color indexed="8"/>
      <name val="宋体"/>
      <charset val="134"/>
    </font>
    <font>
      <sz val="12"/>
      <color indexed="8"/>
      <name val="仿宋_GB2312"/>
      <charset val="134"/>
    </font>
    <font>
      <sz val="2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sz val="11"/>
      <color indexed="17"/>
      <name val="宋体"/>
      <charset val="134"/>
    </font>
    <font>
      <sz val="10.5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14" borderId="9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0" fontId="42" fillId="0" borderId="0">
      <protection locked="0"/>
    </xf>
    <xf numFmtId="41" fontId="36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25" borderId="11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0">
      <protection locked="0"/>
    </xf>
    <xf numFmtId="0" fontId="45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4" fillId="8" borderId="7" applyNumberFormat="0" applyAlignment="0" applyProtection="0">
      <alignment vertical="center"/>
    </xf>
    <xf numFmtId="0" fontId="43" fillId="8" borderId="9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" fillId="0" borderId="0"/>
    <xf numFmtId="0" fontId="30" fillId="2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51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52" fillId="34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5" applyNumberFormat="1" applyFont="1" applyFill="1" applyBorder="1" applyAlignment="1" applyProtection="1">
      <alignment vertical="top"/>
      <protection locked="0"/>
    </xf>
    <xf numFmtId="0" fontId="2" fillId="0" borderId="0" xfId="5" applyNumberFormat="1" applyFont="1" applyFill="1" applyBorder="1" applyAlignment="1" applyProtection="1">
      <alignment vertical="top"/>
      <protection locked="0"/>
    </xf>
    <xf numFmtId="0" fontId="3" fillId="0" borderId="0" xfId="5" applyNumberFormat="1" applyFont="1" applyFill="1" applyBorder="1" applyAlignment="1" applyProtection="1">
      <alignment horizontal="left" vertical="top" indent="1"/>
      <protection locked="0"/>
    </xf>
    <xf numFmtId="0" fontId="2" fillId="0" borderId="0" xfId="5" applyNumberFormat="1" applyFont="1" applyFill="1" applyBorder="1" applyAlignment="1" applyProtection="1">
      <alignment horizontal="left" vertical="top" indent="2"/>
      <protection locked="0"/>
    </xf>
    <xf numFmtId="0" fontId="3" fillId="0" borderId="0" xfId="5" applyNumberFormat="1" applyFont="1" applyFill="1" applyBorder="1" applyAlignment="1" applyProtection="1">
      <alignment vertical="top"/>
      <protection locked="0"/>
    </xf>
    <xf numFmtId="177" fontId="1" fillId="0" borderId="0" xfId="5" applyNumberFormat="1" applyFont="1" applyFill="1" applyBorder="1" applyAlignment="1" applyProtection="1">
      <alignment vertical="center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0" fontId="5" fillId="0" borderId="0" xfId="5" applyNumberFormat="1" applyFont="1" applyFill="1" applyBorder="1" applyAlignment="1" applyProtection="1">
      <alignment vertical="top"/>
      <protection locked="0"/>
    </xf>
    <xf numFmtId="0" fontId="6" fillId="0" borderId="0" xfId="5" applyNumberFormat="1" applyFont="1" applyFill="1" applyAlignment="1" applyProtection="1">
      <alignment horizontal="center" vertical="top"/>
      <protection locked="0"/>
    </xf>
    <xf numFmtId="177" fontId="0" fillId="0" borderId="0" xfId="5" applyNumberFormat="1" applyFont="1" applyFill="1" applyBorder="1" applyAlignment="1" applyProtection="1">
      <alignment vertical="center"/>
      <protection locked="0"/>
    </xf>
    <xf numFmtId="0" fontId="7" fillId="0" borderId="1" xfId="5" applyNumberFormat="1" applyFont="1" applyFill="1" applyBorder="1" applyAlignment="1" applyProtection="1">
      <alignment horizontal="center" vertical="center"/>
      <protection locked="0"/>
    </xf>
    <xf numFmtId="177" fontId="7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NumberFormat="1" applyFont="1" applyFill="1" applyBorder="1" applyAlignment="1" applyProtection="1">
      <alignment horizontal="left" vertical="center"/>
      <protection locked="0"/>
    </xf>
    <xf numFmtId="177" fontId="2" fillId="0" borderId="1" xfId="5" applyNumberFormat="1" applyFont="1" applyFill="1" applyBorder="1" applyAlignment="1" applyProtection="1">
      <alignment vertical="center"/>
      <protection locked="0"/>
    </xf>
    <xf numFmtId="0" fontId="3" fillId="0" borderId="1" xfId="5" applyNumberFormat="1" applyFont="1" applyFill="1" applyBorder="1" applyAlignment="1" applyProtection="1">
      <alignment horizontal="left" vertical="center" wrapText="1" indent="1"/>
      <protection locked="0"/>
    </xf>
    <xf numFmtId="177" fontId="3" fillId="0" borderId="1" xfId="5" applyNumberFormat="1" applyFont="1" applyFill="1" applyBorder="1" applyAlignment="1" applyProtection="1">
      <alignment vertical="center"/>
      <protection locked="0"/>
    </xf>
    <xf numFmtId="0" fontId="2" fillId="0" borderId="1" xfId="5" applyNumberFormat="1" applyFont="1" applyFill="1" applyBorder="1" applyAlignment="1" applyProtection="1">
      <alignment horizontal="left" vertical="center" indent="2"/>
      <protection locked="0"/>
    </xf>
    <xf numFmtId="177" fontId="1" fillId="0" borderId="1" xfId="5" applyNumberFormat="1" applyFont="1" applyFill="1" applyBorder="1" applyAlignment="1" applyProtection="1">
      <alignment horizontal="right" vertical="center"/>
      <protection locked="0"/>
    </xf>
    <xf numFmtId="49" fontId="3" fillId="0" borderId="1" xfId="5" applyNumberFormat="1" applyFont="1" applyFill="1" applyBorder="1" applyAlignment="1" applyProtection="1">
      <alignment horizontal="left" vertical="center" indent="1"/>
      <protection locked="0"/>
    </xf>
    <xf numFmtId="49" fontId="2" fillId="0" borderId="1" xfId="5" applyNumberFormat="1" applyFont="1" applyFill="1" applyBorder="1" applyAlignment="1" applyProtection="1">
      <alignment horizontal="left" vertical="center" indent="2"/>
      <protection locked="0"/>
    </xf>
    <xf numFmtId="49" fontId="2" fillId="0" borderId="1" xfId="5" applyNumberFormat="1" applyFont="1" applyFill="1" applyBorder="1" applyAlignment="1" applyProtection="1">
      <alignment horizontal="left" vertical="center" indent="1"/>
      <protection locked="0"/>
    </xf>
    <xf numFmtId="49" fontId="3" fillId="0" borderId="2" xfId="5" applyNumberFormat="1" applyFont="1" applyFill="1" applyBorder="1" applyAlignment="1" applyProtection="1">
      <alignment horizontal="left" vertical="center" indent="1"/>
      <protection locked="0"/>
    </xf>
    <xf numFmtId="177" fontId="2" fillId="0" borderId="2" xfId="5" applyNumberFormat="1" applyFont="1" applyFill="1" applyBorder="1" applyAlignment="1" applyProtection="1">
      <alignment vertical="center"/>
      <protection locked="0"/>
    </xf>
    <xf numFmtId="49" fontId="3" fillId="0" borderId="1" xfId="5" applyNumberFormat="1" applyFont="1" applyFill="1" applyBorder="1" applyAlignment="1" applyProtection="1">
      <alignment horizontal="left" vertical="center"/>
      <protection locked="0"/>
    </xf>
    <xf numFmtId="49" fontId="2" fillId="0" borderId="0" xfId="5" applyNumberFormat="1" applyFont="1" applyFill="1" applyAlignment="1" applyProtection="1">
      <alignment horizontal="left" vertical="top"/>
      <protection locked="0"/>
    </xf>
    <xf numFmtId="177" fontId="2" fillId="0" borderId="0" xfId="5" applyNumberFormat="1" applyFont="1" applyFill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1" fillId="0" borderId="0" xfId="53" applyNumberFormat="1" applyFont="1" applyFill="1" applyBorder="1" applyAlignment="1">
      <alignment vertical="center"/>
    </xf>
    <xf numFmtId="0" fontId="8" fillId="0" borderId="0" xfId="53" applyNumberFormat="1" applyFont="1" applyFill="1" applyBorder="1" applyAlignment="1">
      <alignment vertical="center"/>
    </xf>
    <xf numFmtId="49" fontId="8" fillId="0" borderId="0" xfId="53" applyNumberFormat="1" applyFont="1" applyFill="1" applyBorder="1" applyAlignment="1">
      <alignment horizontal="left" vertical="center" indent="1"/>
    </xf>
    <xf numFmtId="0" fontId="1" fillId="0" borderId="0" xfId="53" applyNumberFormat="1" applyFont="1" applyFill="1" applyBorder="1" applyAlignment="1">
      <alignment horizontal="left" vertical="center" indent="2"/>
    </xf>
    <xf numFmtId="0" fontId="9" fillId="0" borderId="0" xfId="53" applyNumberFormat="1" applyFont="1" applyFill="1" applyBorder="1" applyAlignment="1">
      <alignment vertical="center"/>
    </xf>
    <xf numFmtId="177" fontId="9" fillId="0" borderId="0" xfId="53" applyNumberFormat="1" applyFont="1" applyFill="1" applyBorder="1" applyAlignment="1">
      <alignment vertical="center"/>
    </xf>
    <xf numFmtId="0" fontId="5" fillId="0" borderId="0" xfId="53" applyNumberFormat="1" applyFont="1" applyFill="1" applyBorder="1" applyAlignment="1">
      <alignment vertical="center"/>
    </xf>
    <xf numFmtId="0" fontId="6" fillId="0" borderId="0" xfId="53" applyNumberFormat="1" applyFont="1" applyFill="1" applyAlignment="1">
      <alignment horizontal="center" vertical="center"/>
    </xf>
    <xf numFmtId="177" fontId="0" fillId="0" borderId="0" xfId="53" applyNumberFormat="1" applyFont="1" applyFill="1" applyBorder="1" applyAlignment="1">
      <alignment vertical="center"/>
    </xf>
    <xf numFmtId="0" fontId="7" fillId="0" borderId="1" xfId="53" applyNumberFormat="1" applyFont="1" applyFill="1" applyBorder="1" applyAlignment="1">
      <alignment horizontal="center" vertical="center"/>
    </xf>
    <xf numFmtId="177" fontId="7" fillId="0" borderId="1" xfId="53" applyNumberFormat="1" applyFont="1" applyFill="1" applyBorder="1" applyAlignment="1">
      <alignment horizontal="center" vertical="center"/>
    </xf>
    <xf numFmtId="0" fontId="3" fillId="0" borderId="1" xfId="53" applyNumberFormat="1" applyFont="1" applyFill="1" applyBorder="1" applyAlignment="1">
      <alignment vertical="center"/>
    </xf>
    <xf numFmtId="177" fontId="3" fillId="0" borderId="1" xfId="53" applyNumberFormat="1" applyFont="1" applyFill="1" applyBorder="1" applyAlignment="1">
      <alignment vertical="center"/>
    </xf>
    <xf numFmtId="49" fontId="3" fillId="0" borderId="1" xfId="53" applyNumberFormat="1" applyFont="1" applyFill="1" applyBorder="1" applyAlignment="1">
      <alignment horizontal="left" vertical="center" indent="1"/>
    </xf>
    <xf numFmtId="176" fontId="3" fillId="0" borderId="1" xfId="53" applyNumberFormat="1" applyFont="1" applyFill="1" applyBorder="1" applyAlignment="1">
      <alignment vertical="center"/>
    </xf>
    <xf numFmtId="0" fontId="2" fillId="0" borderId="1" xfId="53" applyNumberFormat="1" applyFont="1" applyFill="1" applyBorder="1" applyAlignment="1">
      <alignment horizontal="left" vertical="center" indent="2"/>
    </xf>
    <xf numFmtId="177" fontId="1" fillId="0" borderId="1" xfId="53" applyNumberFormat="1" applyFont="1" applyFill="1" applyBorder="1" applyAlignment="1">
      <alignment horizontal="right" vertical="center"/>
    </xf>
    <xf numFmtId="177" fontId="1" fillId="0" borderId="0" xfId="53" applyNumberFormat="1" applyFont="1" applyFill="1" applyBorder="1" applyAlignment="1">
      <alignment horizontal="left" vertical="center" indent="2"/>
    </xf>
    <xf numFmtId="0" fontId="2" fillId="0" borderId="1" xfId="53" applyNumberFormat="1" applyFont="1" applyFill="1" applyBorder="1" applyAlignment="1">
      <alignment horizontal="left" vertical="center"/>
    </xf>
    <xf numFmtId="177" fontId="1" fillId="0" borderId="0" xfId="53" applyNumberFormat="1" applyFont="1" applyFill="1" applyBorder="1" applyAlignment="1">
      <alignment vertical="center"/>
    </xf>
    <xf numFmtId="177" fontId="1" fillId="0" borderId="1" xfId="53" applyNumberFormat="1" applyFont="1" applyFill="1" applyBorder="1" applyAlignment="1">
      <alignment horizontal="right" vertical="center" indent="2"/>
    </xf>
    <xf numFmtId="177" fontId="2" fillId="0" borderId="1" xfId="53" applyNumberFormat="1" applyFont="1" applyFill="1" applyBorder="1" applyAlignment="1">
      <alignment vertical="center"/>
    </xf>
    <xf numFmtId="49" fontId="3" fillId="0" borderId="1" xfId="53" applyNumberFormat="1" applyFont="1" applyFill="1" applyBorder="1" applyAlignment="1">
      <alignment horizontal="left" vertical="center"/>
    </xf>
    <xf numFmtId="0" fontId="2" fillId="0" borderId="0" xfId="53" applyNumberFormat="1" applyFont="1" applyFill="1" applyBorder="1" applyAlignment="1">
      <alignment vertical="center"/>
    </xf>
    <xf numFmtId="177" fontId="2" fillId="0" borderId="0" xfId="53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 applyProtection="1">
      <alignment horizontal="left" vertical="top" indent="1"/>
      <protection locked="0"/>
    </xf>
    <xf numFmtId="49" fontId="4" fillId="0" borderId="0" xfId="5" applyNumberFormat="1" applyFont="1" applyFill="1" applyBorder="1" applyAlignment="1" applyProtection="1">
      <alignment horizontal="left" vertical="top" indent="2"/>
      <protection locked="0"/>
    </xf>
    <xf numFmtId="176" fontId="1" fillId="0" borderId="0" xfId="5" applyNumberFormat="1" applyFont="1" applyFill="1" applyBorder="1" applyAlignment="1" applyProtection="1">
      <alignment vertical="top"/>
      <protection locked="0"/>
    </xf>
    <xf numFmtId="0" fontId="10" fillId="0" borderId="0" xfId="5" applyNumberFormat="1" applyFont="1" applyFill="1" applyBorder="1" applyAlignment="1" applyProtection="1">
      <alignment horizontal="center" vertical="center"/>
      <protection locked="0"/>
    </xf>
    <xf numFmtId="176" fontId="10" fillId="0" borderId="0" xfId="5" applyNumberFormat="1" applyFont="1" applyFill="1" applyBorder="1" applyAlignment="1" applyProtection="1">
      <alignment horizontal="center" vertical="center"/>
      <protection locked="0"/>
    </xf>
    <xf numFmtId="176" fontId="11" fillId="0" borderId="0" xfId="5" applyNumberFormat="1" applyFont="1" applyFill="1" applyBorder="1" applyAlignment="1" applyProtection="1">
      <alignment horizontal="center" vertical="center"/>
      <protection locked="0"/>
    </xf>
    <xf numFmtId="0" fontId="8" fillId="0" borderId="1" xfId="5" applyNumberFormat="1" applyFont="1" applyFill="1" applyBorder="1" applyAlignment="1" applyProtection="1">
      <alignment horizontal="center" vertical="center"/>
      <protection locked="0"/>
    </xf>
    <xf numFmtId="176" fontId="8" fillId="0" borderId="1" xfId="5" applyNumberFormat="1" applyFont="1" applyFill="1" applyBorder="1" applyAlignment="1" applyProtection="1">
      <alignment horizontal="center" vertical="center"/>
      <protection locked="0"/>
    </xf>
    <xf numFmtId="0" fontId="12" fillId="0" borderId="1" xfId="5" applyNumberFormat="1" applyFont="1" applyFill="1" applyBorder="1" applyAlignment="1" applyProtection="1">
      <alignment horizontal="left" vertical="center"/>
      <protection locked="0"/>
    </xf>
    <xf numFmtId="176" fontId="1" fillId="0" borderId="1" xfId="5" applyNumberFormat="1" applyFont="1" applyFill="1" applyBorder="1" applyAlignment="1" applyProtection="1">
      <alignment vertical="center"/>
      <protection locked="0"/>
    </xf>
    <xf numFmtId="49" fontId="13" fillId="0" borderId="1" xfId="5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" xfId="5" applyNumberFormat="1" applyFont="1" applyFill="1" applyBorder="1" applyAlignment="1" applyProtection="1">
      <alignment horizontal="right" vertical="center"/>
      <protection locked="0"/>
    </xf>
    <xf numFmtId="49" fontId="1" fillId="0" borderId="1" xfId="5" applyNumberFormat="1" applyFont="1" applyFill="1" applyBorder="1" applyAlignment="1" applyProtection="1">
      <alignment horizontal="left" vertical="center" indent="3"/>
      <protection locked="0"/>
    </xf>
    <xf numFmtId="0" fontId="1" fillId="0" borderId="1" xfId="5" applyNumberFormat="1" applyFont="1" applyFill="1" applyBorder="1" applyAlignment="1" applyProtection="1">
      <alignment horizontal="left" vertical="center" indent="3"/>
      <protection locked="0"/>
    </xf>
    <xf numFmtId="0" fontId="1" fillId="0" borderId="1" xfId="5" applyNumberFormat="1" applyFont="1" applyFill="1" applyBorder="1" applyAlignment="1" applyProtection="1">
      <alignment vertical="center"/>
      <protection locked="0"/>
    </xf>
    <xf numFmtId="49" fontId="12" fillId="0" borderId="1" xfId="5" applyNumberFormat="1" applyFont="1" applyFill="1" applyBorder="1" applyAlignment="1" applyProtection="1">
      <alignment horizontal="left" vertical="center" indent="1"/>
      <protection locked="0"/>
    </xf>
    <xf numFmtId="49" fontId="1" fillId="0" borderId="1" xfId="5" applyNumberFormat="1" applyFont="1" applyFill="1" applyBorder="1" applyAlignment="1" applyProtection="1">
      <alignment horizontal="left" vertical="center" indent="2"/>
      <protection locked="0"/>
    </xf>
    <xf numFmtId="0" fontId="1" fillId="0" borderId="1" xfId="5" applyNumberFormat="1" applyFont="1" applyFill="1" applyBorder="1" applyAlignment="1" applyProtection="1">
      <alignment horizontal="left" vertical="center" indent="2"/>
      <protection locked="0"/>
    </xf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176" fontId="8" fillId="0" borderId="1" xfId="5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53" applyNumberFormat="1" applyFont="1" applyFill="1" applyBorder="1" applyAlignment="1">
      <alignment vertical="center"/>
    </xf>
    <xf numFmtId="49" fontId="1" fillId="0" borderId="0" xfId="53" applyNumberFormat="1" applyFont="1" applyFill="1" applyBorder="1" applyAlignment="1">
      <alignment horizontal="left" vertical="center" indent="1"/>
    </xf>
    <xf numFmtId="176" fontId="9" fillId="0" borderId="0" xfId="53" applyNumberFormat="1" applyFont="1" applyFill="1" applyBorder="1" applyAlignment="1">
      <alignment vertical="center"/>
    </xf>
    <xf numFmtId="0" fontId="10" fillId="0" borderId="0" xfId="53" applyNumberFormat="1" applyFont="1" applyFill="1" applyAlignment="1">
      <alignment horizontal="center" vertical="center"/>
    </xf>
    <xf numFmtId="176" fontId="10" fillId="0" borderId="0" xfId="53" applyNumberFormat="1" applyFont="1" applyFill="1" applyAlignment="1">
      <alignment horizontal="center" vertical="center"/>
    </xf>
    <xf numFmtId="176" fontId="1" fillId="0" borderId="0" xfId="53" applyNumberFormat="1" applyFont="1" applyFill="1" applyBorder="1" applyAlignment="1">
      <alignment horizontal="right" vertical="center"/>
    </xf>
    <xf numFmtId="0" fontId="14" fillId="0" borderId="1" xfId="53" applyNumberFormat="1" applyFont="1" applyFill="1" applyBorder="1" applyAlignment="1">
      <alignment horizontal="center" vertical="center"/>
    </xf>
    <xf numFmtId="176" fontId="14" fillId="0" borderId="1" xfId="53" applyNumberFormat="1" applyFont="1" applyFill="1" applyBorder="1" applyAlignment="1">
      <alignment horizontal="center" vertical="center"/>
    </xf>
    <xf numFmtId="0" fontId="15" fillId="0" borderId="1" xfId="53" applyNumberFormat="1" applyFont="1" applyFill="1" applyBorder="1" applyAlignment="1">
      <alignment vertical="center"/>
    </xf>
    <xf numFmtId="176" fontId="8" fillId="0" borderId="1" xfId="53" applyNumberFormat="1" applyFont="1" applyFill="1" applyBorder="1" applyAlignment="1">
      <alignment horizontal="right" vertical="center"/>
    </xf>
    <xf numFmtId="49" fontId="0" fillId="0" borderId="1" xfId="53" applyNumberFormat="1" applyFont="1" applyFill="1" applyBorder="1" applyAlignment="1">
      <alignment horizontal="left" vertical="center" indent="2"/>
    </xf>
    <xf numFmtId="176" fontId="1" fillId="0" borderId="1" xfId="53" applyNumberFormat="1" applyFont="1" applyFill="1" applyBorder="1" applyAlignment="1">
      <alignment horizontal="right" vertical="center" indent="1"/>
    </xf>
    <xf numFmtId="176" fontId="1" fillId="0" borderId="1" xfId="53" applyNumberFormat="1" applyFont="1" applyFill="1" applyBorder="1" applyAlignment="1">
      <alignment horizontal="right" vertical="center"/>
    </xf>
    <xf numFmtId="0" fontId="3" fillId="0" borderId="1" xfId="53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177" fontId="2" fillId="0" borderId="1" xfId="54" applyNumberFormat="1" applyFont="1" applyFill="1" applyBorder="1" applyAlignment="1" applyProtection="1">
      <alignment horizontal="left" vertical="center" wrapText="1"/>
    </xf>
    <xf numFmtId="178" fontId="2" fillId="0" borderId="1" xfId="0" applyNumberFormat="1" applyFont="1" applyFill="1" applyBorder="1" applyAlignment="1">
      <alignment vertical="center" wrapText="1"/>
    </xf>
    <xf numFmtId="177" fontId="2" fillId="0" borderId="1" xfId="54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ont="1" applyFill="1" applyAlignment="1"/>
    <xf numFmtId="0" fontId="22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0" fontId="7" fillId="0" borderId="1" xfId="40" applyNumberFormat="1" applyFont="1" applyFill="1" applyBorder="1" applyAlignment="1" applyProtection="1">
      <alignment horizontal="center" vertical="center" wrapText="1"/>
      <protection locked="0"/>
    </xf>
    <xf numFmtId="179" fontId="2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</xf>
    <xf numFmtId="176" fontId="2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 applyAlignment="1"/>
    <xf numFmtId="0" fontId="7" fillId="0" borderId="0" xfId="0" applyFont="1">
      <alignment vertical="center"/>
    </xf>
    <xf numFmtId="0" fontId="5" fillId="0" borderId="0" xfId="0" applyFont="1">
      <alignment vertical="center"/>
    </xf>
    <xf numFmtId="176" fontId="2" fillId="0" borderId="1" xfId="56" applyNumberFormat="1" applyFont="1" applyFill="1" applyBorder="1" applyAlignment="1" applyProtection="1">
      <alignment vertical="center"/>
      <protection locked="0"/>
    </xf>
    <xf numFmtId="0" fontId="2" fillId="0" borderId="1" xfId="56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/>
    <xf numFmtId="0" fontId="20" fillId="0" borderId="0" xfId="0" applyFont="1" applyFill="1" applyAlignment="1"/>
    <xf numFmtId="0" fontId="6" fillId="0" borderId="0" xfId="56" applyNumberFormat="1" applyFont="1" applyFill="1" applyAlignment="1" applyProtection="1">
      <alignment horizontal="center"/>
      <protection locked="0"/>
    </xf>
    <xf numFmtId="0" fontId="23" fillId="0" borderId="0" xfId="56" applyNumberFormat="1" applyFont="1" applyFill="1" applyProtection="1">
      <protection locked="0"/>
    </xf>
    <xf numFmtId="0" fontId="2" fillId="0" borderId="0" xfId="56" applyNumberFormat="1" applyFont="1" applyFill="1" applyProtection="1">
      <protection locked="0"/>
    </xf>
    <xf numFmtId="0" fontId="2" fillId="0" borderId="1" xfId="4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" fontId="2" fillId="0" borderId="1" xfId="57" applyNumberFormat="1" applyFont="1" applyBorder="1" applyProtection="1">
      <protection locked="0"/>
    </xf>
    <xf numFmtId="0" fontId="0" fillId="0" borderId="1" xfId="56" applyNumberFormat="1" applyFont="1" applyFill="1" applyBorder="1" applyAlignment="1" applyProtection="1">
      <alignment vertical="center"/>
      <protection locked="0"/>
    </xf>
    <xf numFmtId="0" fontId="20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6" fillId="0" borderId="0" xfId="56" applyNumberFormat="1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24" fillId="0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vertical="center"/>
    </xf>
    <xf numFmtId="178" fontId="2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6" fillId="0" borderId="0" xfId="0" applyFont="1" applyFill="1" applyAlignment="1"/>
    <xf numFmtId="0" fontId="27" fillId="0" borderId="0" xfId="0" applyFont="1" applyFill="1" applyAlignment="1">
      <alignment horizontal="right"/>
    </xf>
    <xf numFmtId="178" fontId="20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2" fillId="0" borderId="1" xfId="54" applyNumberFormat="1" applyFont="1" applyFill="1" applyBorder="1" applyAlignment="1" applyProtection="1">
      <alignment horizontal="left" vertical="center" indent="1"/>
    </xf>
    <xf numFmtId="177" fontId="2" fillId="0" borderId="1" xfId="54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功能分类1212zhangl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SRBJ9701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差_3　国有资本经营预算表" xfId="52"/>
    <cellStyle name="常规 3" xfId="53"/>
    <cellStyle name="常规_全省冯）" xfId="54"/>
    <cellStyle name="常规 4" xfId="55"/>
    <cellStyle name="常规_SRZB9701" xfId="56"/>
    <cellStyle name="常规_财政任务2006(含基金)" xfId="57"/>
    <cellStyle name="好_3　国有资本经营预算表" xfId="5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0"/>
  <sheetViews>
    <sheetView topLeftCell="A4" workbookViewId="0">
      <selection activeCell="C34" sqref="C34"/>
    </sheetView>
  </sheetViews>
  <sheetFormatPr defaultColWidth="9" defaultRowHeight="14.25" outlineLevelCol="6"/>
  <cols>
    <col min="1" max="1" width="31.625" customWidth="1"/>
    <col min="2" max="2" width="9.125" customWidth="1"/>
    <col min="3" max="3" width="9.625" customWidth="1"/>
    <col min="4" max="4" width="13.125" customWidth="1"/>
    <col min="5" max="5" width="11.375" customWidth="1"/>
  </cols>
  <sheetData>
    <row r="1" ht="17.1" customHeight="1" spans="1:1">
      <c r="A1" s="139" t="s">
        <v>0</v>
      </c>
    </row>
    <row r="2" ht="26.25" spans="1:5">
      <c r="A2" s="93" t="s">
        <v>1</v>
      </c>
      <c r="B2" s="93"/>
      <c r="C2" s="93"/>
      <c r="D2" s="93"/>
      <c r="E2" s="93"/>
    </row>
    <row r="3" spans="5:5">
      <c r="E3" s="185" t="s">
        <v>2</v>
      </c>
    </row>
    <row r="4" ht="29.1" customHeight="1" spans="1:7">
      <c r="A4" s="180" t="s">
        <v>3</v>
      </c>
      <c r="B4" s="180" t="s">
        <v>4</v>
      </c>
      <c r="C4" s="180" t="s">
        <v>5</v>
      </c>
      <c r="D4" s="181" t="s">
        <v>6</v>
      </c>
      <c r="E4" s="180" t="s">
        <v>7</v>
      </c>
      <c r="G4" t="s">
        <v>8</v>
      </c>
    </row>
    <row r="5" ht="15.95" customHeight="1" spans="1:7">
      <c r="A5" s="182" t="s">
        <v>9</v>
      </c>
      <c r="B5" s="100">
        <f>B6+B23</f>
        <v>36266</v>
      </c>
      <c r="C5" s="134">
        <f>C6+C23</f>
        <v>38787</v>
      </c>
      <c r="D5" s="183">
        <f>C5/B5*100</f>
        <v>106.951414548062</v>
      </c>
      <c r="E5" s="184">
        <f>(C5-G5)/G5*100</f>
        <v>16.5754989180091</v>
      </c>
      <c r="G5">
        <v>33272</v>
      </c>
    </row>
    <row r="6" ht="15.95" customHeight="1" spans="1:7">
      <c r="A6" s="100" t="s">
        <v>10</v>
      </c>
      <c r="B6" s="100">
        <f>SUM(B7:B22)</f>
        <v>29013</v>
      </c>
      <c r="C6" s="134">
        <f>SUM(C7:C22)</f>
        <v>30136</v>
      </c>
      <c r="D6" s="183">
        <f t="shared" ref="D6:D40" si="0">C6/B6*100</f>
        <v>103.87067866129</v>
      </c>
      <c r="E6" s="184">
        <f t="shared" ref="E6:E40" si="1">(C6-G6)/G6*100</f>
        <v>22.0723457690282</v>
      </c>
      <c r="G6">
        <v>24687</v>
      </c>
    </row>
    <row r="7" ht="15.95" customHeight="1" spans="1:7">
      <c r="A7" s="100" t="s">
        <v>11</v>
      </c>
      <c r="B7" s="100">
        <v>13727</v>
      </c>
      <c r="C7" s="134">
        <v>12603</v>
      </c>
      <c r="D7" s="183">
        <f t="shared" si="0"/>
        <v>91.8117578494937</v>
      </c>
      <c r="E7" s="184">
        <f t="shared" si="1"/>
        <v>12.18622040235</v>
      </c>
      <c r="G7">
        <v>11234</v>
      </c>
    </row>
    <row r="8" ht="15.95" customHeight="1" spans="1:7">
      <c r="A8" s="100" t="s">
        <v>12</v>
      </c>
      <c r="B8" s="100">
        <v>0</v>
      </c>
      <c r="C8" s="134"/>
      <c r="D8" s="183"/>
      <c r="E8" s="184">
        <f t="shared" si="1"/>
        <v>-100</v>
      </c>
      <c r="G8">
        <v>46</v>
      </c>
    </row>
    <row r="9" ht="15.95" customHeight="1" spans="1:7">
      <c r="A9" s="100" t="s">
        <v>13</v>
      </c>
      <c r="B9" s="100">
        <v>1111</v>
      </c>
      <c r="C9" s="134">
        <v>2008</v>
      </c>
      <c r="D9" s="183">
        <f t="shared" si="0"/>
        <v>180.738073807381</v>
      </c>
      <c r="E9" s="184">
        <f t="shared" si="1"/>
        <v>35.0369872225958</v>
      </c>
      <c r="G9">
        <v>1487</v>
      </c>
    </row>
    <row r="10" ht="15.95" customHeight="1" spans="1:5">
      <c r="A10" s="100" t="s">
        <v>14</v>
      </c>
      <c r="B10" s="100"/>
      <c r="C10" s="134"/>
      <c r="D10" s="183"/>
      <c r="E10" s="184"/>
    </row>
    <row r="11" ht="15.95" customHeight="1" spans="1:7">
      <c r="A11" s="100" t="s">
        <v>15</v>
      </c>
      <c r="B11" s="100">
        <v>332</v>
      </c>
      <c r="C11" s="134">
        <v>377</v>
      </c>
      <c r="D11" s="183">
        <f t="shared" si="0"/>
        <v>113.55421686747</v>
      </c>
      <c r="E11" s="184">
        <f t="shared" si="1"/>
        <v>19.6825396825397</v>
      </c>
      <c r="G11">
        <v>315</v>
      </c>
    </row>
    <row r="12" ht="15.95" customHeight="1" spans="1:7">
      <c r="A12" s="100" t="s">
        <v>16</v>
      </c>
      <c r="B12" s="100">
        <v>48</v>
      </c>
      <c r="C12" s="134">
        <v>48</v>
      </c>
      <c r="D12" s="183">
        <f t="shared" si="0"/>
        <v>100</v>
      </c>
      <c r="E12" s="184">
        <f t="shared" si="1"/>
        <v>9.09090909090909</v>
      </c>
      <c r="G12">
        <v>44</v>
      </c>
    </row>
    <row r="13" ht="15.95" customHeight="1" spans="1:7">
      <c r="A13" s="100" t="s">
        <v>17</v>
      </c>
      <c r="B13" s="100">
        <v>2100</v>
      </c>
      <c r="C13" s="134">
        <v>2390</v>
      </c>
      <c r="D13" s="183">
        <f t="shared" si="0"/>
        <v>113.809523809524</v>
      </c>
      <c r="E13" s="184">
        <f t="shared" si="1"/>
        <v>34.0437464946719</v>
      </c>
      <c r="G13">
        <v>1783</v>
      </c>
    </row>
    <row r="14" ht="15.95" customHeight="1" spans="1:7">
      <c r="A14" s="100" t="s">
        <v>18</v>
      </c>
      <c r="B14" s="100">
        <v>580</v>
      </c>
      <c r="C14" s="134">
        <v>564</v>
      </c>
      <c r="D14" s="183">
        <f t="shared" si="0"/>
        <v>97.2413793103448</v>
      </c>
      <c r="E14" s="184">
        <f t="shared" si="1"/>
        <v>7.22433460076046</v>
      </c>
      <c r="G14">
        <v>526</v>
      </c>
    </row>
    <row r="15" ht="15.95" customHeight="1" spans="1:7">
      <c r="A15" s="100" t="s">
        <v>19</v>
      </c>
      <c r="B15" s="100">
        <v>630</v>
      </c>
      <c r="C15" s="134">
        <v>642</v>
      </c>
      <c r="D15" s="183">
        <f t="shared" si="0"/>
        <v>101.904761904762</v>
      </c>
      <c r="E15" s="184">
        <f t="shared" si="1"/>
        <v>18.450184501845</v>
      </c>
      <c r="G15">
        <v>542</v>
      </c>
    </row>
    <row r="16" ht="15.95" customHeight="1" spans="1:7">
      <c r="A16" s="100" t="s">
        <v>20</v>
      </c>
      <c r="B16" s="100">
        <v>1580</v>
      </c>
      <c r="C16" s="134">
        <v>1621</v>
      </c>
      <c r="D16" s="183">
        <f t="shared" si="0"/>
        <v>102.594936708861</v>
      </c>
      <c r="E16" s="184">
        <f t="shared" si="1"/>
        <v>8.64611260053619</v>
      </c>
      <c r="G16">
        <v>1492</v>
      </c>
    </row>
    <row r="17" ht="15.95" customHeight="1" spans="1:7">
      <c r="A17" s="100" t="s">
        <v>21</v>
      </c>
      <c r="B17" s="100">
        <v>3917</v>
      </c>
      <c r="C17" s="134">
        <v>3703</v>
      </c>
      <c r="D17" s="183">
        <f t="shared" si="0"/>
        <v>94.5366351799847</v>
      </c>
      <c r="E17" s="184">
        <f t="shared" si="1"/>
        <v>11.8055555555556</v>
      </c>
      <c r="G17">
        <v>3312</v>
      </c>
    </row>
    <row r="18" ht="15.95" customHeight="1" spans="1:7">
      <c r="A18" s="100" t="s">
        <v>22</v>
      </c>
      <c r="B18" s="100">
        <v>382</v>
      </c>
      <c r="C18" s="134">
        <v>428</v>
      </c>
      <c r="D18" s="183">
        <f t="shared" si="0"/>
        <v>112.041884816754</v>
      </c>
      <c r="E18" s="184">
        <f t="shared" si="1"/>
        <v>26.2536873156342</v>
      </c>
      <c r="G18">
        <v>339</v>
      </c>
    </row>
    <row r="19" ht="15.95" customHeight="1" spans="1:7">
      <c r="A19" s="100" t="s">
        <v>23</v>
      </c>
      <c r="B19" s="100">
        <v>1480</v>
      </c>
      <c r="C19" s="134">
        <v>1766</v>
      </c>
      <c r="D19" s="183">
        <f t="shared" si="0"/>
        <v>119.324324324324</v>
      </c>
      <c r="E19" s="184">
        <f t="shared" si="1"/>
        <v>51.0692899914457</v>
      </c>
      <c r="G19">
        <v>1169</v>
      </c>
    </row>
    <row r="20" ht="15.95" customHeight="1" spans="1:7">
      <c r="A20" s="100" t="s">
        <v>24</v>
      </c>
      <c r="B20" s="100">
        <v>3000</v>
      </c>
      <c r="C20" s="134">
        <v>3986</v>
      </c>
      <c r="D20" s="183">
        <f t="shared" si="0"/>
        <v>132.866666666667</v>
      </c>
      <c r="E20" s="184">
        <f t="shared" si="1"/>
        <v>66.2218515429525</v>
      </c>
      <c r="G20">
        <v>2398</v>
      </c>
    </row>
    <row r="21" ht="15.95" customHeight="1" spans="1:5">
      <c r="A21" s="100" t="s">
        <v>25</v>
      </c>
      <c r="B21" s="100">
        <v>126</v>
      </c>
      <c r="C21" s="134"/>
      <c r="D21" s="183">
        <f t="shared" si="0"/>
        <v>0</v>
      </c>
      <c r="E21" s="184"/>
    </row>
    <row r="22" ht="15.95" customHeight="1" spans="1:5">
      <c r="A22" s="100" t="s">
        <v>26</v>
      </c>
      <c r="B22" s="100"/>
      <c r="C22" s="134"/>
      <c r="D22" s="183"/>
      <c r="E22" s="184"/>
    </row>
    <row r="23" ht="15.95" customHeight="1" spans="1:7">
      <c r="A23" s="100" t="s">
        <v>27</v>
      </c>
      <c r="B23" s="100">
        <f>B24+B34+B35+B36+B38+B39+B40+B42+B37</f>
        <v>7253</v>
      </c>
      <c r="C23" s="100">
        <f>C24+C34+C35+C37+C38+C40+C36+C39</f>
        <v>8651</v>
      </c>
      <c r="D23" s="183">
        <f t="shared" si="0"/>
        <v>119.274782848477</v>
      </c>
      <c r="E23" s="184">
        <f t="shared" si="1"/>
        <v>0.768782760629004</v>
      </c>
      <c r="G23">
        <v>8585</v>
      </c>
    </row>
    <row r="24" ht="15.95" customHeight="1" spans="1:7">
      <c r="A24" s="100" t="s">
        <v>28</v>
      </c>
      <c r="B24" s="141">
        <f>SUM(B25:B33)</f>
        <v>2772</v>
      </c>
      <c r="C24" s="141">
        <f>SUM(C25:C33)</f>
        <v>4275</v>
      </c>
      <c r="D24" s="183">
        <f t="shared" si="0"/>
        <v>154.220779220779</v>
      </c>
      <c r="E24" s="184">
        <f t="shared" si="1"/>
        <v>91.0187667560322</v>
      </c>
      <c r="G24">
        <v>2238</v>
      </c>
    </row>
    <row r="25" ht="15.95" customHeight="1" spans="1:5">
      <c r="A25" s="150" t="s">
        <v>29</v>
      </c>
      <c r="B25" s="141"/>
      <c r="C25" s="134"/>
      <c r="D25" s="183"/>
      <c r="E25" s="184"/>
    </row>
    <row r="26" ht="15.95" customHeight="1" spans="1:5">
      <c r="A26" s="150" t="s">
        <v>30</v>
      </c>
      <c r="B26" s="141"/>
      <c r="C26" s="134"/>
      <c r="D26" s="183"/>
      <c r="E26" s="184"/>
    </row>
    <row r="27" ht="15.95" customHeight="1" spans="1:7">
      <c r="A27" s="150" t="s">
        <v>31</v>
      </c>
      <c r="B27" s="151">
        <v>30</v>
      </c>
      <c r="C27" s="134"/>
      <c r="D27" s="183">
        <f t="shared" si="0"/>
        <v>0</v>
      </c>
      <c r="E27" s="184">
        <f t="shared" si="1"/>
        <v>-100</v>
      </c>
      <c r="G27">
        <v>6</v>
      </c>
    </row>
    <row r="28" ht="15.95" customHeight="1" spans="1:7">
      <c r="A28" s="100" t="s">
        <v>32</v>
      </c>
      <c r="B28" s="151">
        <v>800</v>
      </c>
      <c r="C28" s="134">
        <v>1183</v>
      </c>
      <c r="D28" s="183">
        <f t="shared" si="0"/>
        <v>147.875</v>
      </c>
      <c r="E28" s="184">
        <f t="shared" si="1"/>
        <v>38.6869871043376</v>
      </c>
      <c r="G28">
        <v>853</v>
      </c>
    </row>
    <row r="29" ht="15.95" customHeight="1" spans="1:5">
      <c r="A29" s="100" t="s">
        <v>33</v>
      </c>
      <c r="B29" s="151"/>
      <c r="C29" s="134"/>
      <c r="D29" s="183"/>
      <c r="E29" s="184"/>
    </row>
    <row r="30" ht="15.95" customHeight="1" spans="1:7">
      <c r="A30" s="100" t="s">
        <v>34</v>
      </c>
      <c r="B30" s="151">
        <v>80</v>
      </c>
      <c r="C30" s="134">
        <v>101</v>
      </c>
      <c r="D30" s="183">
        <f t="shared" si="0"/>
        <v>126.25</v>
      </c>
      <c r="E30" s="184">
        <f t="shared" si="1"/>
        <v>18.8235294117647</v>
      </c>
      <c r="G30">
        <v>85</v>
      </c>
    </row>
    <row r="31" ht="15.95" customHeight="1" spans="1:7">
      <c r="A31" s="100" t="s">
        <v>35</v>
      </c>
      <c r="B31" s="152">
        <v>931</v>
      </c>
      <c r="C31" s="134">
        <v>2180</v>
      </c>
      <c r="D31" s="183">
        <f t="shared" si="0"/>
        <v>234.156820622986</v>
      </c>
      <c r="E31" s="184">
        <f t="shared" si="1"/>
        <v>918.691588785047</v>
      </c>
      <c r="G31">
        <v>214</v>
      </c>
    </row>
    <row r="32" ht="15.95" customHeight="1" spans="1:7">
      <c r="A32" s="100" t="s">
        <v>36</v>
      </c>
      <c r="B32" s="152">
        <v>931</v>
      </c>
      <c r="C32" s="134">
        <v>788</v>
      </c>
      <c r="D32" s="183">
        <f t="shared" si="0"/>
        <v>84.640171858217</v>
      </c>
      <c r="E32" s="184">
        <f t="shared" si="1"/>
        <v>2.60416666666667</v>
      </c>
      <c r="G32">
        <v>768</v>
      </c>
    </row>
    <row r="33" ht="15.95" customHeight="1" spans="1:7">
      <c r="A33" s="100" t="s">
        <v>37</v>
      </c>
      <c r="B33" s="152"/>
      <c r="C33" s="134">
        <v>23</v>
      </c>
      <c r="D33" s="183"/>
      <c r="E33" s="184">
        <f t="shared" si="1"/>
        <v>-92.6282051282051</v>
      </c>
      <c r="G33">
        <v>312</v>
      </c>
    </row>
    <row r="34" ht="15.95" customHeight="1" spans="1:7">
      <c r="A34" s="100" t="s">
        <v>38</v>
      </c>
      <c r="B34" s="152">
        <v>1928</v>
      </c>
      <c r="C34" s="134">
        <v>2583</v>
      </c>
      <c r="D34" s="183">
        <f t="shared" si="0"/>
        <v>133.973029045643</v>
      </c>
      <c r="E34" s="184">
        <f t="shared" si="1"/>
        <v>187.639198218263</v>
      </c>
      <c r="G34">
        <v>898</v>
      </c>
    </row>
    <row r="35" ht="15.95" customHeight="1" spans="1:7">
      <c r="A35" s="100" t="s">
        <v>39</v>
      </c>
      <c r="B35" s="152">
        <v>2073</v>
      </c>
      <c r="C35" s="134">
        <v>1292</v>
      </c>
      <c r="D35" s="183">
        <f t="shared" si="0"/>
        <v>62.3251326579836</v>
      </c>
      <c r="E35" s="184">
        <f t="shared" si="1"/>
        <v>-46.4566929133858</v>
      </c>
      <c r="G35">
        <v>2413</v>
      </c>
    </row>
    <row r="36" ht="15.95" customHeight="1" spans="1:7">
      <c r="A36" s="100" t="s">
        <v>40</v>
      </c>
      <c r="B36" s="152">
        <v>11</v>
      </c>
      <c r="C36" s="134"/>
      <c r="D36" s="183">
        <f t="shared" si="0"/>
        <v>0</v>
      </c>
      <c r="E36" s="184">
        <f t="shared" si="1"/>
        <v>-100</v>
      </c>
      <c r="G36">
        <v>2511</v>
      </c>
    </row>
    <row r="37" ht="15.95" customHeight="1" spans="1:7">
      <c r="A37" s="100" t="s">
        <v>41</v>
      </c>
      <c r="B37" s="152">
        <v>260</v>
      </c>
      <c r="C37" s="134">
        <v>347</v>
      </c>
      <c r="D37" s="183">
        <f t="shared" si="0"/>
        <v>133.461538461538</v>
      </c>
      <c r="E37" s="184">
        <f t="shared" si="1"/>
        <v>-26.1702127659574</v>
      </c>
      <c r="G37">
        <v>470</v>
      </c>
    </row>
    <row r="38" ht="15.95" customHeight="1" spans="1:7">
      <c r="A38" s="100" t="s">
        <v>42</v>
      </c>
      <c r="B38" s="152">
        <v>80</v>
      </c>
      <c r="C38" s="134"/>
      <c r="D38" s="183">
        <f t="shared" si="0"/>
        <v>0</v>
      </c>
      <c r="E38" s="184">
        <f t="shared" si="1"/>
        <v>-100</v>
      </c>
      <c r="G38">
        <v>2</v>
      </c>
    </row>
    <row r="39" ht="15.95" customHeight="1" spans="1:7">
      <c r="A39" s="100" t="s">
        <v>43</v>
      </c>
      <c r="B39" s="153">
        <v>120</v>
      </c>
      <c r="C39" s="134"/>
      <c r="D39" s="183">
        <f t="shared" si="0"/>
        <v>0</v>
      </c>
      <c r="E39" s="184">
        <f t="shared" si="1"/>
        <v>-100</v>
      </c>
      <c r="G39">
        <v>24</v>
      </c>
    </row>
    <row r="40" ht="15.95" customHeight="1" spans="1:7">
      <c r="A40" s="100" t="s">
        <v>44</v>
      </c>
      <c r="B40" s="153">
        <v>9</v>
      </c>
      <c r="C40" s="134">
        <v>154</v>
      </c>
      <c r="D40" s="183">
        <f t="shared" si="0"/>
        <v>1711.11111111111</v>
      </c>
      <c r="E40" s="184">
        <f t="shared" si="1"/>
        <v>431.034482758621</v>
      </c>
      <c r="G40">
        <v>29</v>
      </c>
    </row>
  </sheetData>
  <mergeCells count="1">
    <mergeCell ref="A2:E2"/>
  </mergeCells>
  <printOptions horizontalCentered="1"/>
  <pageMargins left="0.984027777777778" right="0.984027777777778" top="0.984027777777778" bottom="1.18055555555556" header="0" footer="0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0"/>
  <sheetViews>
    <sheetView showZeros="0" topLeftCell="A10" workbookViewId="0">
      <selection activeCell="G34" sqref="G34"/>
    </sheetView>
  </sheetViews>
  <sheetFormatPr defaultColWidth="9" defaultRowHeight="13.5" outlineLevelCol="3"/>
  <cols>
    <col min="1" max="1" width="36.25" style="143" customWidth="1"/>
    <col min="2" max="4" width="12.625" style="143" customWidth="1"/>
    <col min="5" max="16384" width="9" style="143"/>
  </cols>
  <sheetData>
    <row r="1" s="142" customFormat="1" ht="18.75" customHeight="1" spans="1:1">
      <c r="A1" s="121" t="s">
        <v>220</v>
      </c>
    </row>
    <row r="2" ht="30.75" customHeight="1" spans="1:4">
      <c r="A2" s="144" t="s">
        <v>221</v>
      </c>
      <c r="B2" s="144"/>
      <c r="C2" s="144"/>
      <c r="D2" s="144"/>
    </row>
    <row r="3" ht="19.5" customHeight="1" spans="1:4">
      <c r="A3" s="145"/>
      <c r="B3" s="146"/>
      <c r="C3" s="146"/>
      <c r="D3" s="91" t="s">
        <v>2</v>
      </c>
    </row>
    <row r="4" ht="27" customHeight="1" spans="1:4">
      <c r="A4" s="128" t="s">
        <v>209</v>
      </c>
      <c r="B4" s="128" t="s">
        <v>210</v>
      </c>
      <c r="C4" s="128" t="s">
        <v>211</v>
      </c>
      <c r="D4" s="128" t="s">
        <v>212</v>
      </c>
    </row>
    <row r="5" ht="15.95" customHeight="1" spans="1:4">
      <c r="A5" s="147" t="s">
        <v>213</v>
      </c>
      <c r="B5" s="100">
        <v>38787</v>
      </c>
      <c r="C5" s="100">
        <f>C6+C23</f>
        <v>41890</v>
      </c>
      <c r="D5" s="129">
        <f>(C5-B5)/B5*100</f>
        <v>8.00010312733648</v>
      </c>
    </row>
    <row r="6" ht="15.95" customHeight="1" spans="1:4">
      <c r="A6" s="100" t="s">
        <v>10</v>
      </c>
      <c r="B6" s="100">
        <v>30136</v>
      </c>
      <c r="C6" s="100">
        <f>SUM(C7:C22)</f>
        <v>32850</v>
      </c>
      <c r="D6" s="129">
        <f>(C6-B6)/B6*100</f>
        <v>9.00584019113353</v>
      </c>
    </row>
    <row r="7" ht="15.95" customHeight="1" spans="1:4">
      <c r="A7" s="100" t="s">
        <v>11</v>
      </c>
      <c r="B7" s="134">
        <v>12603</v>
      </c>
      <c r="C7" s="100">
        <v>14472</v>
      </c>
      <c r="D7" s="129">
        <f>(C7-B7)/B7*100</f>
        <v>14.8298024279933</v>
      </c>
    </row>
    <row r="8" ht="15.95" customHeight="1" spans="1:4">
      <c r="A8" s="100" t="s">
        <v>12</v>
      </c>
      <c r="B8" s="134"/>
      <c r="C8" s="100"/>
      <c r="D8" s="129"/>
    </row>
    <row r="9" ht="15.95" customHeight="1" spans="1:4">
      <c r="A9" s="100" t="s">
        <v>13</v>
      </c>
      <c r="B9" s="134">
        <v>2008</v>
      </c>
      <c r="C9" s="100">
        <v>1900</v>
      </c>
      <c r="D9" s="129">
        <f>(C9-B9)/B9*100</f>
        <v>-5.37848605577689</v>
      </c>
    </row>
    <row r="10" ht="15.95" customHeight="1" spans="1:4">
      <c r="A10" s="100" t="s">
        <v>14</v>
      </c>
      <c r="B10" s="134"/>
      <c r="C10" s="100"/>
      <c r="D10" s="129"/>
    </row>
    <row r="11" ht="15.95" customHeight="1" spans="1:4">
      <c r="A11" s="100" t="s">
        <v>15</v>
      </c>
      <c r="B11" s="134">
        <v>377</v>
      </c>
      <c r="C11" s="100">
        <v>315</v>
      </c>
      <c r="D11" s="129">
        <f t="shared" ref="D11:D20" si="0">(C11-B11)/B11*100</f>
        <v>-16.4456233421751</v>
      </c>
    </row>
    <row r="12" ht="15.95" customHeight="1" spans="1:4">
      <c r="A12" s="100" t="s">
        <v>16</v>
      </c>
      <c r="B12" s="134">
        <v>48</v>
      </c>
      <c r="C12" s="100">
        <v>53</v>
      </c>
      <c r="D12" s="129">
        <f t="shared" si="0"/>
        <v>10.4166666666667</v>
      </c>
    </row>
    <row r="13" ht="15.95" customHeight="1" spans="1:4">
      <c r="A13" s="100" t="s">
        <v>17</v>
      </c>
      <c r="B13" s="134">
        <v>2390</v>
      </c>
      <c r="C13" s="100">
        <v>2730</v>
      </c>
      <c r="D13" s="129">
        <f t="shared" si="0"/>
        <v>14.2259414225941</v>
      </c>
    </row>
    <row r="14" ht="15.95" customHeight="1" spans="1:4">
      <c r="A14" s="100" t="s">
        <v>18</v>
      </c>
      <c r="B14" s="134">
        <v>564</v>
      </c>
      <c r="C14" s="100">
        <v>600</v>
      </c>
      <c r="D14" s="129">
        <f t="shared" si="0"/>
        <v>6.38297872340426</v>
      </c>
    </row>
    <row r="15" ht="15.95" customHeight="1" spans="1:4">
      <c r="A15" s="100" t="s">
        <v>19</v>
      </c>
      <c r="B15" s="134">
        <v>642</v>
      </c>
      <c r="C15" s="100">
        <v>670</v>
      </c>
      <c r="D15" s="129">
        <f t="shared" si="0"/>
        <v>4.3613707165109</v>
      </c>
    </row>
    <row r="16" ht="15.95" customHeight="1" spans="1:4">
      <c r="A16" s="100" t="s">
        <v>20</v>
      </c>
      <c r="B16" s="134">
        <v>1621</v>
      </c>
      <c r="C16" s="100">
        <v>1700</v>
      </c>
      <c r="D16" s="129">
        <f t="shared" si="0"/>
        <v>4.87353485502776</v>
      </c>
    </row>
    <row r="17" ht="15.95" customHeight="1" spans="1:4">
      <c r="A17" s="100" t="s">
        <v>21</v>
      </c>
      <c r="B17" s="134">
        <v>3703</v>
      </c>
      <c r="C17" s="100">
        <v>3860</v>
      </c>
      <c r="D17" s="129">
        <f t="shared" si="0"/>
        <v>4.23980556305698</v>
      </c>
    </row>
    <row r="18" ht="15.95" customHeight="1" spans="1:4">
      <c r="A18" s="148" t="s">
        <v>22</v>
      </c>
      <c r="B18" s="134">
        <v>428</v>
      </c>
      <c r="C18" s="100">
        <v>450</v>
      </c>
      <c r="D18" s="129">
        <f t="shared" si="0"/>
        <v>5.14018691588785</v>
      </c>
    </row>
    <row r="19" ht="15.95" customHeight="1" spans="1:4">
      <c r="A19" s="148" t="s">
        <v>23</v>
      </c>
      <c r="B19" s="134">
        <v>1766</v>
      </c>
      <c r="C19" s="100">
        <v>1900</v>
      </c>
      <c r="D19" s="129">
        <f t="shared" si="0"/>
        <v>7.58776896942242</v>
      </c>
    </row>
    <row r="20" ht="15.95" customHeight="1" spans="1:4">
      <c r="A20" s="148" t="s">
        <v>24</v>
      </c>
      <c r="B20" s="134">
        <v>3986</v>
      </c>
      <c r="C20" s="100">
        <v>4200</v>
      </c>
      <c r="D20" s="129">
        <f t="shared" si="0"/>
        <v>5.3687907676869</v>
      </c>
    </row>
    <row r="21" ht="15.95" customHeight="1" spans="1:4">
      <c r="A21" s="148" t="s">
        <v>214</v>
      </c>
      <c r="B21" s="134"/>
      <c r="C21" s="100"/>
      <c r="D21" s="129"/>
    </row>
    <row r="22" ht="15.95" customHeight="1" spans="1:4">
      <c r="A22" s="148" t="s">
        <v>26</v>
      </c>
      <c r="B22" s="134"/>
      <c r="C22" s="100"/>
      <c r="D22" s="129"/>
    </row>
    <row r="23" ht="15.95" customHeight="1" spans="1:4">
      <c r="A23" s="149" t="s">
        <v>27</v>
      </c>
      <c r="B23" s="100">
        <v>8651</v>
      </c>
      <c r="C23" s="100">
        <f>C24+C34+C35+C36+C38+C39+C40+C42+C37</f>
        <v>9040</v>
      </c>
      <c r="D23" s="129">
        <f t="shared" ref="D23:D28" si="1">(C23-B23)/B23*100</f>
        <v>4.49658998959658</v>
      </c>
    </row>
    <row r="24" ht="15.95" customHeight="1" spans="1:4">
      <c r="A24" s="148" t="s">
        <v>28</v>
      </c>
      <c r="B24" s="134">
        <v>4275</v>
      </c>
      <c r="C24" s="141">
        <f>SUM(C25:C33)</f>
        <v>2181</v>
      </c>
      <c r="D24" s="129">
        <f t="shared" si="1"/>
        <v>-48.9824561403509</v>
      </c>
    </row>
    <row r="25" ht="15.95" customHeight="1" spans="1:4">
      <c r="A25" s="150" t="s">
        <v>29</v>
      </c>
      <c r="B25" s="134"/>
      <c r="C25" s="141"/>
      <c r="D25" s="129"/>
    </row>
    <row r="26" ht="15.95" customHeight="1" spans="1:4">
      <c r="A26" s="150" t="s">
        <v>30</v>
      </c>
      <c r="B26" s="134"/>
      <c r="C26" s="141"/>
      <c r="D26" s="129"/>
    </row>
    <row r="27" ht="15.95" customHeight="1" spans="1:4">
      <c r="A27" s="150" t="s">
        <v>31</v>
      </c>
      <c r="B27" s="134"/>
      <c r="C27" s="151">
        <v>25</v>
      </c>
      <c r="D27" s="129"/>
    </row>
    <row r="28" ht="15.95" customHeight="1" spans="1:4">
      <c r="A28" s="100" t="s">
        <v>215</v>
      </c>
      <c r="B28" s="134">
        <v>1183</v>
      </c>
      <c r="C28" s="151">
        <v>1200</v>
      </c>
      <c r="D28" s="129">
        <f t="shared" si="1"/>
        <v>1.43702451394759</v>
      </c>
    </row>
    <row r="29" ht="15.95" customHeight="1" spans="1:4">
      <c r="A29" s="100" t="s">
        <v>216</v>
      </c>
      <c r="B29" s="134"/>
      <c r="C29" s="151"/>
      <c r="D29" s="129"/>
    </row>
    <row r="30" ht="15.95" customHeight="1" spans="1:4">
      <c r="A30" s="100" t="s">
        <v>217</v>
      </c>
      <c r="B30" s="134">
        <v>101</v>
      </c>
      <c r="C30" s="151">
        <v>130</v>
      </c>
      <c r="D30" s="129">
        <f t="shared" ref="D30:D35" si="2">(C30-B30)/B30*100</f>
        <v>28.7128712871287</v>
      </c>
    </row>
    <row r="31" ht="15.95" customHeight="1" spans="1:4">
      <c r="A31" s="100" t="s">
        <v>218</v>
      </c>
      <c r="B31" s="134">
        <v>2180</v>
      </c>
      <c r="C31" s="152">
        <v>500</v>
      </c>
      <c r="D31" s="129">
        <f t="shared" si="2"/>
        <v>-77.0642201834862</v>
      </c>
    </row>
    <row r="32" ht="15.95" customHeight="1" spans="1:4">
      <c r="A32" s="100" t="s">
        <v>219</v>
      </c>
      <c r="B32" s="134">
        <v>788</v>
      </c>
      <c r="C32" s="152">
        <v>326</v>
      </c>
      <c r="D32" s="129">
        <f t="shared" si="2"/>
        <v>-58.6294416243655</v>
      </c>
    </row>
    <row r="33" ht="15.95" customHeight="1" spans="1:4">
      <c r="A33" s="152" t="s">
        <v>37</v>
      </c>
      <c r="B33" s="134">
        <v>23</v>
      </c>
      <c r="C33" s="152"/>
      <c r="D33" s="129">
        <f t="shared" si="2"/>
        <v>-100</v>
      </c>
    </row>
    <row r="34" ht="15.95" customHeight="1" spans="1:4">
      <c r="A34" s="100" t="s">
        <v>38</v>
      </c>
      <c r="B34" s="134">
        <v>2583</v>
      </c>
      <c r="C34" s="152">
        <v>4156</v>
      </c>
      <c r="D34" s="129">
        <f t="shared" si="2"/>
        <v>60.8981804103755</v>
      </c>
    </row>
    <row r="35" ht="15.95" customHeight="1" spans="1:4">
      <c r="A35" s="100" t="s">
        <v>39</v>
      </c>
      <c r="B35" s="134">
        <v>1292</v>
      </c>
      <c r="C35" s="152">
        <v>2045</v>
      </c>
      <c r="D35" s="129">
        <f t="shared" si="2"/>
        <v>58.28173374613</v>
      </c>
    </row>
    <row r="36" ht="15.95" customHeight="1" spans="1:4">
      <c r="A36" s="152" t="s">
        <v>40</v>
      </c>
      <c r="B36" s="134"/>
      <c r="C36" s="152"/>
      <c r="D36" s="129"/>
    </row>
    <row r="37" ht="15.95" customHeight="1" spans="1:4">
      <c r="A37" s="100" t="s">
        <v>41</v>
      </c>
      <c r="B37" s="134">
        <v>347</v>
      </c>
      <c r="C37" s="152">
        <v>227</v>
      </c>
      <c r="D37" s="129">
        <f>(C37-B37)/B37*100</f>
        <v>-34.5821325648415</v>
      </c>
    </row>
    <row r="38" ht="15.95" customHeight="1" spans="1:4">
      <c r="A38" s="100" t="s">
        <v>42</v>
      </c>
      <c r="B38" s="134"/>
      <c r="C38" s="152">
        <v>50</v>
      </c>
      <c r="D38" s="129"/>
    </row>
    <row r="39" ht="15.95" customHeight="1" spans="1:4">
      <c r="A39" s="100" t="s">
        <v>43</v>
      </c>
      <c r="B39" s="134"/>
      <c r="C39" s="153">
        <v>129</v>
      </c>
      <c r="D39" s="129"/>
    </row>
    <row r="40" ht="14.25" spans="1:4">
      <c r="A40" s="100" t="s">
        <v>44</v>
      </c>
      <c r="B40" s="134">
        <v>154</v>
      </c>
      <c r="C40" s="153">
        <v>252</v>
      </c>
      <c r="D40" s="129">
        <f>(C40-B40)/B40*100</f>
        <v>63.6363636363636</v>
      </c>
    </row>
  </sheetData>
  <mergeCells count="1">
    <mergeCell ref="A2:D2"/>
  </mergeCells>
  <printOptions horizontalCentered="1"/>
  <pageMargins left="0.984027777777778" right="0.984027777777778" top="0.984027777777778" bottom="1.18055555555556" header="0.313888888888889" footer="0.313888888888889"/>
  <pageSetup paperSize="9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30"/>
  <sheetViews>
    <sheetView showZeros="0" workbookViewId="0">
      <selection activeCell="C6" sqref="C6"/>
    </sheetView>
  </sheetViews>
  <sheetFormatPr defaultColWidth="9" defaultRowHeight="14.25"/>
  <cols>
    <col min="1" max="1" width="36.5" style="122" customWidth="1"/>
    <col min="2" max="4" width="12.625" style="122" customWidth="1"/>
    <col min="5" max="5" width="8.375" style="122" customWidth="1"/>
    <col min="6" max="238" width="9" style="122"/>
    <col min="239" max="253" width="9" style="124"/>
  </cols>
  <sheetData>
    <row r="1" s="139" customFormat="1" ht="21.95" customHeight="1" spans="1:253">
      <c r="A1" s="121" t="s">
        <v>222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  <c r="IQ1" s="135"/>
      <c r="IR1" s="135"/>
      <c r="IS1" s="135"/>
    </row>
    <row r="2" s="91" customFormat="1" ht="27.75" customHeight="1" spans="1:5">
      <c r="A2" s="93" t="s">
        <v>223</v>
      </c>
      <c r="B2" s="93"/>
      <c r="C2" s="93"/>
      <c r="D2" s="93"/>
      <c r="E2" s="125"/>
    </row>
    <row r="3" s="88" customFormat="1" ht="34.5" customHeight="1" spans="1:253">
      <c r="A3" s="126"/>
      <c r="B3" s="73"/>
      <c r="C3" s="126"/>
      <c r="D3" s="127" t="s">
        <v>2</v>
      </c>
      <c r="E3" s="73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</row>
    <row r="4" s="27" customFormat="1" ht="26.1" customHeight="1" spans="1:253">
      <c r="A4" s="95" t="s">
        <v>224</v>
      </c>
      <c r="B4" s="128" t="s">
        <v>210</v>
      </c>
      <c r="C4" s="128" t="s">
        <v>211</v>
      </c>
      <c r="D4" s="128" t="s">
        <v>212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O4" s="137"/>
      <c r="IP4" s="137"/>
      <c r="IQ4" s="137"/>
      <c r="IR4" s="137"/>
      <c r="IS4" s="137"/>
    </row>
    <row r="5" s="27" customFormat="1" ht="21" customHeight="1" spans="1:253">
      <c r="A5" s="99" t="s">
        <v>225</v>
      </c>
      <c r="B5" s="100">
        <v>230437</v>
      </c>
      <c r="C5" s="100">
        <v>198636</v>
      </c>
      <c r="D5" s="129">
        <f t="shared" ref="D5:D10" si="0">(C5-B5)/B5*100</f>
        <v>-13.8003011669133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O5" s="137"/>
      <c r="IP5" s="137"/>
      <c r="IQ5" s="137"/>
      <c r="IR5" s="137"/>
      <c r="IS5" s="137"/>
    </row>
    <row r="6" s="27" customFormat="1" ht="21" customHeight="1" spans="1:253">
      <c r="A6" s="130" t="s">
        <v>226</v>
      </c>
      <c r="B6" s="131">
        <v>20003</v>
      </c>
      <c r="C6" s="100">
        <v>18734</v>
      </c>
      <c r="D6" s="129">
        <f t="shared" si="0"/>
        <v>-6.34404839274109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O6" s="137"/>
      <c r="IP6" s="137"/>
      <c r="IQ6" s="137"/>
      <c r="IR6" s="137"/>
      <c r="IS6" s="137"/>
    </row>
    <row r="7" s="27" customFormat="1" ht="21" customHeight="1" spans="1:253">
      <c r="A7" s="130" t="s">
        <v>227</v>
      </c>
      <c r="B7" s="131"/>
      <c r="C7" s="100"/>
      <c r="D7" s="129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O7" s="137"/>
      <c r="IP7" s="137"/>
      <c r="IQ7" s="137"/>
      <c r="IR7" s="137"/>
      <c r="IS7" s="137"/>
    </row>
    <row r="8" s="27" customFormat="1" ht="21" customHeight="1" spans="1:253">
      <c r="A8" s="130" t="s">
        <v>228</v>
      </c>
      <c r="B8" s="131">
        <v>1</v>
      </c>
      <c r="C8" s="100">
        <v>7</v>
      </c>
      <c r="D8" s="129">
        <f t="shared" si="0"/>
        <v>600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O8" s="137"/>
      <c r="IP8" s="137"/>
      <c r="IQ8" s="137"/>
      <c r="IR8" s="137"/>
      <c r="IS8" s="137"/>
    </row>
    <row r="9" s="27" customFormat="1" ht="21" customHeight="1" spans="1:253">
      <c r="A9" s="130" t="s">
        <v>229</v>
      </c>
      <c r="B9" s="131">
        <v>8787</v>
      </c>
      <c r="C9" s="100">
        <v>8146</v>
      </c>
      <c r="D9" s="129">
        <f t="shared" si="0"/>
        <v>-7.29486741777626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O9" s="137"/>
      <c r="IP9" s="137"/>
      <c r="IQ9" s="137"/>
      <c r="IR9" s="137"/>
      <c r="IS9" s="137"/>
    </row>
    <row r="10" s="27" customFormat="1" ht="21" customHeight="1" spans="1:253">
      <c r="A10" s="130" t="s">
        <v>230</v>
      </c>
      <c r="B10" s="131">
        <v>43934</v>
      </c>
      <c r="C10" s="100">
        <v>34503</v>
      </c>
      <c r="D10" s="129">
        <f t="shared" si="0"/>
        <v>-21.4662903446078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O10" s="137"/>
      <c r="IP10" s="137"/>
      <c r="IQ10" s="137"/>
      <c r="IR10" s="137"/>
      <c r="IS10" s="137"/>
    </row>
    <row r="11" s="27" customFormat="1" ht="21" customHeight="1" spans="1:253">
      <c r="A11" s="130" t="s">
        <v>231</v>
      </c>
      <c r="B11" s="131">
        <v>807</v>
      </c>
      <c r="C11" s="101">
        <v>186.4</v>
      </c>
      <c r="D11" s="129">
        <f t="shared" ref="D11:D20" si="1">(C11-B11)/B11*100</f>
        <v>-76.9021065675341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O11" s="137"/>
      <c r="IP11" s="137"/>
      <c r="IQ11" s="137"/>
      <c r="IR11" s="137"/>
      <c r="IS11" s="137"/>
    </row>
    <row r="12" s="27" customFormat="1" ht="21" customHeight="1" spans="1:253">
      <c r="A12" s="130" t="s">
        <v>232</v>
      </c>
      <c r="B12" s="131">
        <v>1523</v>
      </c>
      <c r="C12" s="101">
        <v>1190.5772</v>
      </c>
      <c r="D12" s="129">
        <f t="shared" si="1"/>
        <v>-21.8268417596848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O12" s="137"/>
      <c r="IP12" s="137"/>
      <c r="IQ12" s="137"/>
      <c r="IR12" s="137"/>
      <c r="IS12" s="137"/>
    </row>
    <row r="13" s="27" customFormat="1" ht="21" customHeight="1" spans="1:253">
      <c r="A13" s="130" t="s">
        <v>233</v>
      </c>
      <c r="B13" s="131">
        <v>31313</v>
      </c>
      <c r="C13" s="101">
        <v>38906</v>
      </c>
      <c r="D13" s="129">
        <f t="shared" si="1"/>
        <v>24.2487145913838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O13" s="137"/>
      <c r="IP13" s="137"/>
      <c r="IQ13" s="137"/>
      <c r="IR13" s="137"/>
      <c r="IS13" s="137"/>
    </row>
    <row r="14" s="27" customFormat="1" ht="21" customHeight="1" spans="1:253">
      <c r="A14" s="130" t="s">
        <v>234</v>
      </c>
      <c r="B14" s="131">
        <v>41756</v>
      </c>
      <c r="C14" s="101">
        <v>33386.5131</v>
      </c>
      <c r="D14" s="129">
        <f t="shared" si="1"/>
        <v>-20.0437946642399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O14" s="137"/>
      <c r="IP14" s="137"/>
      <c r="IQ14" s="137"/>
      <c r="IR14" s="137"/>
      <c r="IS14" s="137"/>
    </row>
    <row r="15" s="27" customFormat="1" ht="21" customHeight="1" spans="1:253">
      <c r="A15" s="130" t="s">
        <v>235</v>
      </c>
      <c r="B15" s="131">
        <v>12469</v>
      </c>
      <c r="C15" s="101">
        <v>3357.0806</v>
      </c>
      <c r="D15" s="129">
        <f t="shared" si="1"/>
        <v>-73.0765851311252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O15" s="137"/>
      <c r="IP15" s="137"/>
      <c r="IQ15" s="137"/>
      <c r="IR15" s="137"/>
      <c r="IS15" s="137"/>
    </row>
    <row r="16" s="27" customFormat="1" ht="21" customHeight="1" spans="1:253">
      <c r="A16" s="130" t="s">
        <v>236</v>
      </c>
      <c r="B16" s="131">
        <v>12451</v>
      </c>
      <c r="C16" s="101">
        <v>4787.6201</v>
      </c>
      <c r="D16" s="129">
        <f t="shared" si="1"/>
        <v>-61.5483085695928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O16" s="137"/>
      <c r="IP16" s="137"/>
      <c r="IQ16" s="137"/>
      <c r="IR16" s="137"/>
      <c r="IS16" s="137"/>
    </row>
    <row r="17" s="27" customFormat="1" ht="21" customHeight="1" spans="1:253">
      <c r="A17" s="130" t="s">
        <v>237</v>
      </c>
      <c r="B17" s="131">
        <v>41117</v>
      </c>
      <c r="C17" s="101">
        <v>21420.3038</v>
      </c>
      <c r="D17" s="129">
        <f t="shared" si="1"/>
        <v>-47.9040207213561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O17" s="137"/>
      <c r="IP17" s="137"/>
      <c r="IQ17" s="137"/>
      <c r="IR17" s="137"/>
      <c r="IS17" s="137"/>
    </row>
    <row r="18" s="27" customFormat="1" ht="21" customHeight="1" spans="1:253">
      <c r="A18" s="130" t="s">
        <v>238</v>
      </c>
      <c r="B18" s="131">
        <v>1908</v>
      </c>
      <c r="C18" s="101">
        <v>1270.3833</v>
      </c>
      <c r="D18" s="129">
        <f t="shared" si="1"/>
        <v>-33.4180660377358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O18" s="137"/>
      <c r="IP18" s="137"/>
      <c r="IQ18" s="137"/>
      <c r="IR18" s="137"/>
      <c r="IS18" s="137"/>
    </row>
    <row r="19" s="27" customFormat="1" ht="21" customHeight="1" spans="1:253">
      <c r="A19" s="130" t="s">
        <v>239</v>
      </c>
      <c r="B19" s="131">
        <v>414</v>
      </c>
      <c r="C19" s="101">
        <v>138.6803</v>
      </c>
      <c r="D19" s="129">
        <f t="shared" si="1"/>
        <v>-66.5023429951691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O19" s="137"/>
      <c r="IP19" s="137"/>
      <c r="IQ19" s="137"/>
      <c r="IR19" s="137"/>
      <c r="IS19" s="137"/>
    </row>
    <row r="20" s="27" customFormat="1" ht="21" customHeight="1" spans="1:253">
      <c r="A20" s="130" t="s">
        <v>240</v>
      </c>
      <c r="B20" s="131">
        <v>885</v>
      </c>
      <c r="C20" s="101">
        <v>939.9185</v>
      </c>
      <c r="D20" s="129">
        <f t="shared" si="1"/>
        <v>6.2054802259887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O20" s="137"/>
      <c r="IP20" s="137"/>
      <c r="IQ20" s="137"/>
      <c r="IR20" s="137"/>
      <c r="IS20" s="137"/>
    </row>
    <row r="21" s="27" customFormat="1" ht="21" customHeight="1" spans="1:253">
      <c r="A21" s="130" t="s">
        <v>241</v>
      </c>
      <c r="B21" s="100"/>
      <c r="C21" s="100"/>
      <c r="D21" s="129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O21" s="137"/>
      <c r="IP21" s="137"/>
      <c r="IQ21" s="137"/>
      <c r="IR21" s="137"/>
      <c r="IS21" s="137"/>
    </row>
    <row r="22" s="27" customFormat="1" ht="21" customHeight="1" spans="1:253">
      <c r="A22" s="130" t="s">
        <v>242</v>
      </c>
      <c r="B22" s="100">
        <v>529</v>
      </c>
      <c r="C22" s="101">
        <v>843.807</v>
      </c>
      <c r="D22" s="129">
        <f>(C22-B22)/B22*100</f>
        <v>59.5098298676749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O22" s="137"/>
      <c r="IP22" s="137"/>
      <c r="IQ22" s="137"/>
      <c r="IR22" s="137"/>
      <c r="IS22" s="137"/>
    </row>
    <row r="23" s="27" customFormat="1" ht="21" customHeight="1" spans="1:253">
      <c r="A23" s="130" t="s">
        <v>243</v>
      </c>
      <c r="B23" s="100">
        <v>10864</v>
      </c>
      <c r="C23" s="101">
        <v>5609.9868</v>
      </c>
      <c r="D23" s="129">
        <f t="shared" ref="D23:D30" si="2">(C23-B23)/B23*100</f>
        <v>-48.3616826215022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/>
      <c r="EO23" s="122"/>
      <c r="EP23" s="122"/>
      <c r="EQ23" s="122"/>
      <c r="ER23" s="122"/>
      <c r="ES23" s="122"/>
      <c r="ET23" s="122"/>
      <c r="EU23" s="122"/>
      <c r="EV23" s="122"/>
      <c r="EW23" s="122"/>
      <c r="EX23" s="122"/>
      <c r="EY23" s="122"/>
      <c r="EZ23" s="122"/>
      <c r="FA23" s="122"/>
      <c r="FB23" s="122"/>
      <c r="FC23" s="122"/>
      <c r="FD23" s="122"/>
      <c r="FE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/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/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/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2"/>
      <c r="HP23" s="122"/>
      <c r="HQ23" s="122"/>
      <c r="HR23" s="122"/>
      <c r="HS23" s="122"/>
      <c r="HT23" s="122"/>
      <c r="HU23" s="122"/>
      <c r="HV23" s="122"/>
      <c r="HW23" s="122"/>
      <c r="HX23" s="122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O23" s="137"/>
      <c r="IP23" s="137"/>
      <c r="IQ23" s="137"/>
      <c r="IR23" s="137"/>
      <c r="IS23" s="137"/>
    </row>
    <row r="24" s="27" customFormat="1" ht="21" customHeight="1" spans="1:253">
      <c r="A24" s="130" t="s">
        <v>244</v>
      </c>
      <c r="B24" s="100">
        <v>108</v>
      </c>
      <c r="C24" s="140">
        <v>92.2125</v>
      </c>
      <c r="D24" s="129">
        <f t="shared" si="2"/>
        <v>-14.6180555555555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O24" s="137"/>
      <c r="IP24" s="137"/>
      <c r="IQ24" s="137"/>
      <c r="IR24" s="137"/>
      <c r="IS24" s="137"/>
    </row>
    <row r="25" s="27" customFormat="1" ht="21" customHeight="1" spans="1:253">
      <c r="A25" s="130" t="s">
        <v>245</v>
      </c>
      <c r="B25" s="100"/>
      <c r="C25" s="140">
        <v>982.138</v>
      </c>
      <c r="D25" s="129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O25" s="137"/>
      <c r="IP25" s="137"/>
      <c r="IQ25" s="137"/>
      <c r="IR25" s="137"/>
      <c r="IS25" s="137"/>
    </row>
    <row r="26" s="27" customFormat="1" ht="21" customHeight="1" spans="1:253">
      <c r="A26" s="133" t="s">
        <v>246</v>
      </c>
      <c r="B26" s="100"/>
      <c r="C26" s="140">
        <v>2000</v>
      </c>
      <c r="D26" s="129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2"/>
      <c r="FB26" s="122"/>
      <c r="FC26" s="12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2"/>
      <c r="HN26" s="122"/>
      <c r="HO26" s="122"/>
      <c r="HP26" s="122"/>
      <c r="HQ26" s="122"/>
      <c r="HR26" s="122"/>
      <c r="HS26" s="122"/>
      <c r="HT26" s="122"/>
      <c r="HU26" s="122"/>
      <c r="HV26" s="122"/>
      <c r="HW26" s="122"/>
      <c r="HX26" s="122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O26" s="137"/>
      <c r="IP26" s="137"/>
      <c r="IQ26" s="137"/>
      <c r="IR26" s="137"/>
      <c r="IS26" s="137"/>
    </row>
    <row r="27" s="27" customFormat="1" ht="21" customHeight="1" spans="1:253">
      <c r="A27" s="130" t="s">
        <v>247</v>
      </c>
      <c r="B27" s="134">
        <v>1223</v>
      </c>
      <c r="C27" s="140">
        <v>15948.21</v>
      </c>
      <c r="D27" s="129">
        <f t="shared" si="2"/>
        <v>1204.02371218316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O27" s="137"/>
      <c r="IP27" s="137"/>
      <c r="IQ27" s="137"/>
      <c r="IR27" s="137"/>
      <c r="IS27" s="137"/>
    </row>
    <row r="28" s="122" customFormat="1" ht="21" customHeight="1" spans="1:254">
      <c r="A28" s="130" t="s">
        <v>248</v>
      </c>
      <c r="B28" s="134"/>
      <c r="C28" s="141">
        <v>3926</v>
      </c>
      <c r="D28" s="129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27"/>
      <c r="IO28" s="137"/>
      <c r="IP28" s="137"/>
      <c r="IQ28" s="137"/>
      <c r="IR28" s="137"/>
      <c r="IS28" s="137"/>
      <c r="IT28" s="27"/>
    </row>
    <row r="29" ht="21" customHeight="1" spans="1:4">
      <c r="A29" s="130" t="s">
        <v>249</v>
      </c>
      <c r="B29" s="134">
        <v>188</v>
      </c>
      <c r="C29" s="141">
        <v>2209</v>
      </c>
      <c r="D29" s="129">
        <f t="shared" si="2"/>
        <v>1075</v>
      </c>
    </row>
    <row r="30" ht="21" customHeight="1" spans="1:4">
      <c r="A30" s="130" t="s">
        <v>250</v>
      </c>
      <c r="B30" s="134">
        <v>157</v>
      </c>
      <c r="C30" s="141">
        <v>50</v>
      </c>
      <c r="D30" s="129">
        <f t="shared" si="2"/>
        <v>-68.1528662420382</v>
      </c>
    </row>
  </sheetData>
  <mergeCells count="1">
    <mergeCell ref="A2:D2"/>
  </mergeCells>
  <printOptions horizontalCentered="1"/>
  <pageMargins left="0.984027777777778" right="0.984027777777778" top="0.984027777777778" bottom="1.18055555555556" header="0.313888888888889" footer="0.313888888888889"/>
  <pageSetup paperSize="9" orientation="portrait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30"/>
  <sheetViews>
    <sheetView showZeros="0" workbookViewId="0">
      <selection activeCell="C5" sqref="C5"/>
    </sheetView>
  </sheetViews>
  <sheetFormatPr defaultColWidth="9" defaultRowHeight="14.25"/>
  <cols>
    <col min="1" max="1" width="34" style="122" customWidth="1"/>
    <col min="2" max="4" width="13.625" style="122" customWidth="1"/>
    <col min="5" max="5" width="8.375" style="122" customWidth="1"/>
    <col min="6" max="238" width="9" style="122"/>
    <col min="239" max="253" width="9" style="124"/>
  </cols>
  <sheetData>
    <row r="1" s="121" customFormat="1" ht="21.95" customHeight="1" spans="1:254">
      <c r="A1" s="121" t="s">
        <v>251</v>
      </c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  <c r="IQ1" s="135"/>
      <c r="IR1" s="135"/>
      <c r="IS1" s="135"/>
      <c r="IT1" s="139"/>
    </row>
    <row r="2" s="91" customFormat="1" ht="27.75" customHeight="1" spans="1:5">
      <c r="A2" s="93" t="s">
        <v>252</v>
      </c>
      <c r="B2" s="93"/>
      <c r="C2" s="93"/>
      <c r="D2" s="93"/>
      <c r="E2" s="125"/>
    </row>
    <row r="3" s="122" customFormat="1" ht="34.5" customHeight="1" spans="1:254">
      <c r="A3" s="126"/>
      <c r="B3" s="73"/>
      <c r="C3" s="126"/>
      <c r="D3" s="127" t="s">
        <v>2</v>
      </c>
      <c r="E3" s="73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88"/>
    </row>
    <row r="4" s="123" customFormat="1" ht="26.1" customHeight="1" spans="1:254">
      <c r="A4" s="95" t="s">
        <v>224</v>
      </c>
      <c r="B4" s="128" t="s">
        <v>210</v>
      </c>
      <c r="C4" s="128" t="s">
        <v>211</v>
      </c>
      <c r="D4" s="128" t="s">
        <v>212</v>
      </c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8"/>
      <c r="IO4" s="136"/>
      <c r="IP4" s="136"/>
      <c r="IQ4" s="136"/>
      <c r="IR4" s="136"/>
      <c r="IS4" s="136"/>
      <c r="IT4" s="138"/>
    </row>
    <row r="5" s="122" customFormat="1" ht="21" customHeight="1" spans="1:254">
      <c r="A5" s="99" t="s">
        <v>225</v>
      </c>
      <c r="B5" s="100">
        <v>214029</v>
      </c>
      <c r="C5" s="101">
        <f>SUM(C6:C30)</f>
        <v>179380.418</v>
      </c>
      <c r="D5" s="129">
        <f t="shared" ref="D5:D10" si="0">(C5-B5)/B5*100</f>
        <v>-16.1887323680436</v>
      </c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27"/>
      <c r="IO5" s="137"/>
      <c r="IP5" s="137"/>
      <c r="IQ5" s="137"/>
      <c r="IR5" s="137"/>
      <c r="IS5" s="137"/>
      <c r="IT5" s="27"/>
    </row>
    <row r="6" s="122" customFormat="1" ht="21" customHeight="1" spans="1:254">
      <c r="A6" s="130" t="s">
        <v>226</v>
      </c>
      <c r="B6" s="131">
        <v>12561</v>
      </c>
      <c r="C6" s="132">
        <v>11309.4</v>
      </c>
      <c r="D6" s="129">
        <f t="shared" si="0"/>
        <v>-9.964174826845</v>
      </c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27"/>
      <c r="IO6" s="137"/>
      <c r="IP6" s="137"/>
      <c r="IQ6" s="137"/>
      <c r="IR6" s="137"/>
      <c r="IS6" s="137"/>
      <c r="IT6" s="27"/>
    </row>
    <row r="7" s="122" customFormat="1" ht="21" customHeight="1" spans="1:254">
      <c r="A7" s="130" t="s">
        <v>227</v>
      </c>
      <c r="B7" s="131"/>
      <c r="C7" s="132">
        <v>0</v>
      </c>
      <c r="D7" s="129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27"/>
      <c r="IO7" s="137"/>
      <c r="IP7" s="137"/>
      <c r="IQ7" s="137"/>
      <c r="IR7" s="137"/>
      <c r="IS7" s="137"/>
      <c r="IT7" s="27"/>
    </row>
    <row r="8" s="122" customFormat="1" ht="21" customHeight="1" spans="1:254">
      <c r="A8" s="130" t="s">
        <v>228</v>
      </c>
      <c r="B8" s="131">
        <v>0</v>
      </c>
      <c r="C8" s="132">
        <v>0</v>
      </c>
      <c r="D8" s="129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27"/>
      <c r="IO8" s="137"/>
      <c r="IP8" s="137"/>
      <c r="IQ8" s="137"/>
      <c r="IR8" s="137"/>
      <c r="IS8" s="137"/>
      <c r="IT8" s="27"/>
    </row>
    <row r="9" s="122" customFormat="1" ht="21" customHeight="1" spans="1:254">
      <c r="A9" s="130" t="s">
        <v>229</v>
      </c>
      <c r="B9" s="131">
        <v>8774</v>
      </c>
      <c r="C9" s="132">
        <v>8146</v>
      </c>
      <c r="D9" s="129">
        <f t="shared" si="0"/>
        <v>-7.15751082744472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27"/>
      <c r="IO9" s="137"/>
      <c r="IP9" s="137"/>
      <c r="IQ9" s="137"/>
      <c r="IR9" s="137"/>
      <c r="IS9" s="137"/>
      <c r="IT9" s="27"/>
    </row>
    <row r="10" s="122" customFormat="1" ht="21" customHeight="1" spans="1:254">
      <c r="A10" s="130" t="s">
        <v>230</v>
      </c>
      <c r="B10" s="131">
        <v>43929</v>
      </c>
      <c r="C10" s="132">
        <v>34500.9</v>
      </c>
      <c r="D10" s="129">
        <f t="shared" si="0"/>
        <v>-21.4621320767602</v>
      </c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27"/>
      <c r="IO10" s="137"/>
      <c r="IP10" s="137"/>
      <c r="IQ10" s="137"/>
      <c r="IR10" s="137"/>
      <c r="IS10" s="137"/>
      <c r="IT10" s="27"/>
    </row>
    <row r="11" s="122" customFormat="1" ht="21" customHeight="1" spans="1:254">
      <c r="A11" s="130" t="s">
        <v>231</v>
      </c>
      <c r="B11" s="131">
        <v>807</v>
      </c>
      <c r="C11" s="132">
        <v>186</v>
      </c>
      <c r="D11" s="129">
        <f t="shared" ref="D11:D20" si="1">(C11-B11)/B11*100</f>
        <v>-76.9516728624535</v>
      </c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27"/>
      <c r="IO11" s="137"/>
      <c r="IP11" s="137"/>
      <c r="IQ11" s="137"/>
      <c r="IR11" s="137"/>
      <c r="IS11" s="137"/>
      <c r="IT11" s="27"/>
    </row>
    <row r="12" s="122" customFormat="1" ht="21" customHeight="1" spans="1:254">
      <c r="A12" s="130" t="s">
        <v>232</v>
      </c>
      <c r="B12" s="131">
        <v>1458</v>
      </c>
      <c r="C12" s="132">
        <v>1187.578</v>
      </c>
      <c r="D12" s="129">
        <f t="shared" si="1"/>
        <v>-18.5474622770919</v>
      </c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27"/>
      <c r="IO12" s="137"/>
      <c r="IP12" s="137"/>
      <c r="IQ12" s="137"/>
      <c r="IR12" s="137"/>
      <c r="IS12" s="137"/>
      <c r="IT12" s="27"/>
    </row>
    <row r="13" s="122" customFormat="1" ht="21" customHeight="1" spans="1:254">
      <c r="A13" s="130" t="s">
        <v>233</v>
      </c>
      <c r="B13" s="131">
        <v>30512</v>
      </c>
      <c r="C13" s="132">
        <v>37916.23</v>
      </c>
      <c r="D13" s="129">
        <f t="shared" si="1"/>
        <v>24.2666164132145</v>
      </c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27"/>
      <c r="IO13" s="137"/>
      <c r="IP13" s="137"/>
      <c r="IQ13" s="137"/>
      <c r="IR13" s="137"/>
      <c r="IS13" s="137"/>
      <c r="IT13" s="27"/>
    </row>
    <row r="14" s="122" customFormat="1" ht="21" customHeight="1" spans="1:254">
      <c r="A14" s="130" t="s">
        <v>234</v>
      </c>
      <c r="B14" s="131">
        <v>41580</v>
      </c>
      <c r="C14" s="132">
        <v>32883.92</v>
      </c>
      <c r="D14" s="129">
        <f t="shared" si="1"/>
        <v>-20.9140933140933</v>
      </c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27"/>
      <c r="IO14" s="137"/>
      <c r="IP14" s="137"/>
      <c r="IQ14" s="137"/>
      <c r="IR14" s="137"/>
      <c r="IS14" s="137"/>
      <c r="IT14" s="27"/>
    </row>
    <row r="15" s="122" customFormat="1" ht="21" customHeight="1" spans="1:254">
      <c r="A15" s="130" t="s">
        <v>235</v>
      </c>
      <c r="B15" s="131">
        <v>11201</v>
      </c>
      <c r="C15" s="132">
        <v>2518</v>
      </c>
      <c r="D15" s="129">
        <f t="shared" si="1"/>
        <v>-77.5198642978306</v>
      </c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27"/>
      <c r="IO15" s="137"/>
      <c r="IP15" s="137"/>
      <c r="IQ15" s="137"/>
      <c r="IR15" s="137"/>
      <c r="IS15" s="137"/>
      <c r="IT15" s="27"/>
    </row>
    <row r="16" s="122" customFormat="1" ht="21" customHeight="1" spans="1:254">
      <c r="A16" s="130" t="s">
        <v>236</v>
      </c>
      <c r="B16" s="131">
        <v>11495</v>
      </c>
      <c r="C16" s="132">
        <v>3975</v>
      </c>
      <c r="D16" s="129">
        <f t="shared" si="1"/>
        <v>-65.4197477163984</v>
      </c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27"/>
      <c r="IO16" s="137"/>
      <c r="IP16" s="137"/>
      <c r="IQ16" s="137"/>
      <c r="IR16" s="137"/>
      <c r="IS16" s="137"/>
      <c r="IT16" s="27"/>
    </row>
    <row r="17" s="122" customFormat="1" ht="21" customHeight="1" spans="1:254">
      <c r="A17" s="130" t="s">
        <v>237</v>
      </c>
      <c r="B17" s="131">
        <v>35454</v>
      </c>
      <c r="C17" s="132">
        <v>13258.82</v>
      </c>
      <c r="D17" s="129">
        <f t="shared" si="1"/>
        <v>-62.6027528628646</v>
      </c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27"/>
      <c r="IO17" s="137"/>
      <c r="IP17" s="137"/>
      <c r="IQ17" s="137"/>
      <c r="IR17" s="137"/>
      <c r="IS17" s="137"/>
      <c r="IT17" s="27"/>
    </row>
    <row r="18" s="122" customFormat="1" ht="21" customHeight="1" spans="1:254">
      <c r="A18" s="130" t="s">
        <v>238</v>
      </c>
      <c r="B18" s="131">
        <v>1904</v>
      </c>
      <c r="C18" s="132">
        <v>1268.76</v>
      </c>
      <c r="D18" s="129">
        <f t="shared" si="1"/>
        <v>-33.3634453781513</v>
      </c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27"/>
      <c r="IO18" s="137"/>
      <c r="IP18" s="137"/>
      <c r="IQ18" s="137"/>
      <c r="IR18" s="137"/>
      <c r="IS18" s="137"/>
      <c r="IT18" s="27"/>
    </row>
    <row r="19" s="122" customFormat="1" ht="21" customHeight="1" spans="1:254">
      <c r="A19" s="130" t="s">
        <v>239</v>
      </c>
      <c r="B19" s="131">
        <v>400</v>
      </c>
      <c r="C19" s="132">
        <v>134</v>
      </c>
      <c r="D19" s="129">
        <f t="shared" si="1"/>
        <v>-66.5</v>
      </c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27"/>
      <c r="IO19" s="137"/>
      <c r="IP19" s="137"/>
      <c r="IQ19" s="137"/>
      <c r="IR19" s="137"/>
      <c r="IS19" s="137"/>
      <c r="IT19" s="27"/>
    </row>
    <row r="20" s="122" customFormat="1" ht="21" customHeight="1" spans="1:254">
      <c r="A20" s="130" t="s">
        <v>240</v>
      </c>
      <c r="B20" s="131">
        <v>885</v>
      </c>
      <c r="C20" s="132">
        <v>940</v>
      </c>
      <c r="D20" s="129">
        <f t="shared" si="1"/>
        <v>6.21468926553672</v>
      </c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27"/>
      <c r="IO20" s="137"/>
      <c r="IP20" s="137"/>
      <c r="IQ20" s="137"/>
      <c r="IR20" s="137"/>
      <c r="IS20" s="137"/>
      <c r="IT20" s="27"/>
    </row>
    <row r="21" s="122" customFormat="1" ht="21" customHeight="1" spans="1:254">
      <c r="A21" s="130" t="s">
        <v>241</v>
      </c>
      <c r="B21" s="100"/>
      <c r="C21" s="132">
        <v>0</v>
      </c>
      <c r="D21" s="129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27"/>
      <c r="IO21" s="137"/>
      <c r="IP21" s="137"/>
      <c r="IQ21" s="137"/>
      <c r="IR21" s="137"/>
      <c r="IS21" s="137"/>
      <c r="IT21" s="27"/>
    </row>
    <row r="22" s="122" customFormat="1" ht="21" customHeight="1" spans="1:254">
      <c r="A22" s="130" t="s">
        <v>242</v>
      </c>
      <c r="B22" s="100">
        <v>529</v>
      </c>
      <c r="C22" s="132">
        <v>844</v>
      </c>
      <c r="D22" s="129">
        <f>(C22-B22)/B22*100</f>
        <v>59.5463137996219</v>
      </c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27"/>
      <c r="IO22" s="137"/>
      <c r="IP22" s="137"/>
      <c r="IQ22" s="137"/>
      <c r="IR22" s="137"/>
      <c r="IS22" s="137"/>
      <c r="IT22" s="27"/>
    </row>
    <row r="23" s="122" customFormat="1" ht="21" customHeight="1" spans="1:254">
      <c r="A23" s="130" t="s">
        <v>243</v>
      </c>
      <c r="B23" s="100">
        <v>10864</v>
      </c>
      <c r="C23" s="132">
        <v>5103.81</v>
      </c>
      <c r="D23" s="129">
        <f t="shared" ref="D23:D30" si="2">(C23-B23)/B23*100</f>
        <v>-53.0208946980854</v>
      </c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27"/>
      <c r="IO23" s="137"/>
      <c r="IP23" s="137"/>
      <c r="IQ23" s="137"/>
      <c r="IR23" s="137"/>
      <c r="IS23" s="137"/>
      <c r="IT23" s="27"/>
    </row>
    <row r="24" s="122" customFormat="1" ht="21" customHeight="1" spans="1:254">
      <c r="A24" s="130" t="s">
        <v>244</v>
      </c>
      <c r="B24" s="100">
        <v>108</v>
      </c>
      <c r="C24" s="132">
        <v>92</v>
      </c>
      <c r="D24" s="129">
        <f t="shared" si="2"/>
        <v>-14.8148148148148</v>
      </c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27"/>
      <c r="IO24" s="137"/>
      <c r="IP24" s="137"/>
      <c r="IQ24" s="137"/>
      <c r="IR24" s="137"/>
      <c r="IS24" s="137"/>
      <c r="IT24" s="27"/>
    </row>
    <row r="25" s="122" customFormat="1" ht="21" customHeight="1" spans="1:254">
      <c r="A25" s="130" t="s">
        <v>245</v>
      </c>
      <c r="B25" s="100"/>
      <c r="C25" s="132">
        <v>982</v>
      </c>
      <c r="D25" s="129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27"/>
      <c r="IO25" s="137"/>
      <c r="IP25" s="137"/>
      <c r="IQ25" s="137"/>
      <c r="IR25" s="137"/>
      <c r="IS25" s="137"/>
      <c r="IT25" s="27"/>
    </row>
    <row r="26" s="122" customFormat="1" ht="21" customHeight="1" spans="1:254">
      <c r="A26" s="133" t="s">
        <v>246</v>
      </c>
      <c r="B26" s="100"/>
      <c r="C26" s="132">
        <v>2000</v>
      </c>
      <c r="D26" s="129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27"/>
      <c r="IO26" s="137"/>
      <c r="IP26" s="137"/>
      <c r="IQ26" s="137"/>
      <c r="IR26" s="137"/>
      <c r="IS26" s="137"/>
      <c r="IT26" s="27"/>
    </row>
    <row r="27" s="122" customFormat="1" ht="21" customHeight="1" spans="1:254">
      <c r="A27" s="130" t="s">
        <v>247</v>
      </c>
      <c r="B27" s="134">
        <v>1223</v>
      </c>
      <c r="C27" s="132">
        <v>15949</v>
      </c>
      <c r="D27" s="129">
        <f t="shared" si="2"/>
        <v>1204.08830744072</v>
      </c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27"/>
      <c r="IO27" s="137"/>
      <c r="IP27" s="137"/>
      <c r="IQ27" s="137"/>
      <c r="IR27" s="137"/>
      <c r="IS27" s="137"/>
      <c r="IT27" s="27"/>
    </row>
    <row r="28" s="122" customFormat="1" ht="21" customHeight="1" spans="1:254">
      <c r="A28" s="130" t="s">
        <v>248</v>
      </c>
      <c r="B28" s="134"/>
      <c r="C28" s="133">
        <v>3926</v>
      </c>
      <c r="D28" s="129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27"/>
      <c r="IO28" s="137"/>
      <c r="IP28" s="137"/>
      <c r="IQ28" s="137"/>
      <c r="IR28" s="137"/>
      <c r="IS28" s="137"/>
      <c r="IT28" s="27"/>
    </row>
    <row r="29" s="27" customFormat="1" ht="21" customHeight="1" spans="1:253">
      <c r="A29" s="130" t="s">
        <v>249</v>
      </c>
      <c r="B29" s="134">
        <v>188</v>
      </c>
      <c r="C29" s="133">
        <v>2209</v>
      </c>
      <c r="D29" s="129">
        <f t="shared" si="2"/>
        <v>1075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</row>
    <row r="30" ht="21" customHeight="1" spans="1:4">
      <c r="A30" s="130" t="s">
        <v>250</v>
      </c>
      <c r="B30" s="134">
        <v>157</v>
      </c>
      <c r="C30" s="133">
        <v>50</v>
      </c>
      <c r="D30" s="129">
        <f t="shared" si="2"/>
        <v>-68.1528662420382</v>
      </c>
    </row>
  </sheetData>
  <mergeCells count="1">
    <mergeCell ref="A2:D2"/>
  </mergeCells>
  <printOptions horizontalCentered="1"/>
  <pageMargins left="0.984027777777778" right="0.984027777777778" top="0.984027777777778" bottom="1.18055555555556" header="0.313888888888889" footer="0.313888888888889"/>
  <pageSetup paperSize="9" orientation="portrait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L91"/>
  <sheetViews>
    <sheetView showGridLines="0" showZeros="0" topLeftCell="A7" workbookViewId="0">
      <selection activeCell="C26" sqref="C26"/>
    </sheetView>
  </sheetViews>
  <sheetFormatPr defaultColWidth="9" defaultRowHeight="14.25"/>
  <cols>
    <col min="1" max="1" width="41.625" style="91" customWidth="1"/>
    <col min="2" max="3" width="10.625" style="91" customWidth="1"/>
    <col min="4" max="4" width="11.625" style="91" customWidth="1"/>
    <col min="5" max="246" width="9" style="91"/>
  </cols>
  <sheetData>
    <row r="1" s="111" customFormat="1" ht="26.1" customHeight="1" spans="1:246">
      <c r="A1" s="112" t="s">
        <v>253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</row>
    <row r="2" s="88" customFormat="1" ht="24" customHeight="1" spans="1:246">
      <c r="A2" s="93" t="s">
        <v>254</v>
      </c>
      <c r="B2" s="93"/>
      <c r="C2" s="93"/>
      <c r="D2" s="93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</row>
    <row r="3" s="88" customFormat="1" ht="22.5" customHeight="1" spans="1:246">
      <c r="A3" s="114"/>
      <c r="B3" s="91"/>
      <c r="C3" s="91"/>
      <c r="D3" s="115" t="s">
        <v>2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</row>
    <row r="4" s="27" customFormat="1" ht="38.1" customHeight="1" spans="1:246">
      <c r="A4" s="96" t="s">
        <v>85</v>
      </c>
      <c r="B4" s="95" t="s">
        <v>255</v>
      </c>
      <c r="C4" s="96" t="s">
        <v>256</v>
      </c>
      <c r="D4" s="97" t="s">
        <v>257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</row>
    <row r="5" s="27" customFormat="1" ht="23.1" customHeight="1" spans="1:246">
      <c r="A5" s="116" t="s">
        <v>9</v>
      </c>
      <c r="B5" s="100">
        <f>SUM(B6:B27)</f>
        <v>81899</v>
      </c>
      <c r="C5" s="100">
        <f>SUM(C6:C27)</f>
        <v>199739</v>
      </c>
      <c r="D5" s="102">
        <f>(C5-B5)/B5*100</f>
        <v>143.884540714783</v>
      </c>
      <c r="E5" s="103">
        <f>E6+E7+E8+E9+E16+E17+E18+E20+E21+E23+E25</f>
        <v>0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</row>
    <row r="6" s="27" customFormat="1" ht="23.1" customHeight="1" spans="1:246">
      <c r="A6" s="117" t="s">
        <v>89</v>
      </c>
      <c r="B6" s="100"/>
      <c r="C6" s="100"/>
      <c r="D6" s="102"/>
      <c r="E6" s="103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</row>
    <row r="7" s="27" customFormat="1" ht="23.1" customHeight="1" spans="1:246">
      <c r="A7" s="117" t="s">
        <v>90</v>
      </c>
      <c r="B7" s="100"/>
      <c r="C7" s="100"/>
      <c r="D7" s="102"/>
      <c r="E7" s="103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</row>
    <row r="8" s="27" customFormat="1" ht="23.1" customHeight="1" spans="1:246">
      <c r="A8" s="117" t="s">
        <v>91</v>
      </c>
      <c r="B8" s="100"/>
      <c r="C8" s="100"/>
      <c r="D8" s="102"/>
      <c r="E8" s="103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</row>
    <row r="9" s="27" customFormat="1" ht="23.1" customHeight="1" spans="1:246">
      <c r="A9" s="117" t="s">
        <v>92</v>
      </c>
      <c r="B9" s="100"/>
      <c r="C9" s="100"/>
      <c r="D9" s="102"/>
      <c r="E9" s="103">
        <f>SUM(E10:E15)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</row>
    <row r="10" s="27" customFormat="1" ht="23.1" customHeight="1" spans="1:246">
      <c r="A10" s="117" t="s">
        <v>93</v>
      </c>
      <c r="B10" s="100"/>
      <c r="C10" s="100"/>
      <c r="D10" s="102"/>
      <c r="E10" s="103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</row>
    <row r="11" s="27" customFormat="1" ht="23.1" customHeight="1" spans="1:246">
      <c r="A11" s="117" t="s">
        <v>94</v>
      </c>
      <c r="B11" s="100"/>
      <c r="C11" s="100"/>
      <c r="D11" s="102"/>
      <c r="E11" s="103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</row>
    <row r="12" s="27" customFormat="1" ht="23.1" customHeight="1" spans="1:246">
      <c r="A12" s="117" t="s">
        <v>95</v>
      </c>
      <c r="B12" s="100"/>
      <c r="C12" s="100"/>
      <c r="D12" s="102"/>
      <c r="E12" s="103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</row>
    <row r="13" s="27" customFormat="1" ht="23.1" customHeight="1" spans="1:246">
      <c r="A13" s="117" t="s">
        <v>96</v>
      </c>
      <c r="B13" s="100"/>
      <c r="C13" s="100"/>
      <c r="D13" s="102"/>
      <c r="E13" s="103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</row>
    <row r="14" s="27" customFormat="1" ht="23.1" customHeight="1" spans="1:246">
      <c r="A14" s="117" t="s">
        <v>97</v>
      </c>
      <c r="B14" s="100"/>
      <c r="C14" s="100"/>
      <c r="D14" s="102"/>
      <c r="E14" s="103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</row>
    <row r="15" s="27" customFormat="1" ht="23.1" customHeight="1" spans="1:246">
      <c r="A15" s="117" t="s">
        <v>98</v>
      </c>
      <c r="B15" s="100"/>
      <c r="C15" s="100"/>
      <c r="D15" s="102"/>
      <c r="E15" s="103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</row>
    <row r="16" s="27" customFormat="1" ht="23.1" customHeight="1" spans="1:246">
      <c r="A16" s="117" t="s">
        <v>99</v>
      </c>
      <c r="B16" s="100">
        <v>1772</v>
      </c>
      <c r="C16" s="100">
        <v>2500</v>
      </c>
      <c r="D16" s="102">
        <f>(C16-B16)/B16*100</f>
        <v>41.0835214446953</v>
      </c>
      <c r="E16" s="103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</row>
    <row r="17" s="27" customFormat="1" ht="23.1" customHeight="1" spans="1:246">
      <c r="A17" s="117" t="s">
        <v>100</v>
      </c>
      <c r="B17" s="100">
        <v>87</v>
      </c>
      <c r="C17" s="100">
        <v>200</v>
      </c>
      <c r="D17" s="102">
        <f>(C17-B17)/B17*100</f>
        <v>129.885057471264</v>
      </c>
      <c r="E17" s="103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</row>
    <row r="18" s="27" customFormat="1" ht="23.1" customHeight="1" spans="1:246">
      <c r="A18" s="117" t="s">
        <v>101</v>
      </c>
      <c r="B18" s="100">
        <v>75285</v>
      </c>
      <c r="C18" s="100">
        <v>193709</v>
      </c>
      <c r="D18" s="102">
        <f>(C18-B18)/B18*100</f>
        <v>157.300923158664</v>
      </c>
      <c r="E18" s="103">
        <f t="shared" ref="E18:E23" si="0">E19</f>
        <v>0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</row>
    <row r="19" s="27" customFormat="1" ht="23.1" customHeight="1" spans="1:246">
      <c r="A19" s="117" t="s">
        <v>102</v>
      </c>
      <c r="B19" s="100"/>
      <c r="C19" s="100"/>
      <c r="D19" s="102"/>
      <c r="E19" s="103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</row>
    <row r="20" s="27" customFormat="1" ht="23.1" customHeight="1" spans="1:246">
      <c r="A20" s="117" t="s">
        <v>103</v>
      </c>
      <c r="B20" s="100">
        <v>180</v>
      </c>
      <c r="C20" s="100">
        <v>180</v>
      </c>
      <c r="D20" s="102">
        <f>(C20-B20)/B20*100</f>
        <v>0</v>
      </c>
      <c r="E20" s="103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</row>
    <row r="21" s="27" customFormat="1" ht="23.1" customHeight="1" spans="1:246">
      <c r="A21" s="117" t="s">
        <v>104</v>
      </c>
      <c r="B21" s="100">
        <v>4348</v>
      </c>
      <c r="C21" s="100">
        <v>3050</v>
      </c>
      <c r="D21" s="102">
        <f>(C21-B21)/B21*100</f>
        <v>-29.8528058877645</v>
      </c>
      <c r="E21" s="103">
        <f t="shared" si="0"/>
        <v>0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</row>
    <row r="22" s="27" customFormat="1" ht="23.1" customHeight="1" spans="1:246">
      <c r="A22" s="117" t="s">
        <v>105</v>
      </c>
      <c r="B22" s="100"/>
      <c r="C22" s="100"/>
      <c r="D22" s="102"/>
      <c r="E22" s="103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</row>
    <row r="23" s="27" customFormat="1" ht="23.1" customHeight="1" spans="1:246">
      <c r="A23" s="117" t="s">
        <v>106</v>
      </c>
      <c r="B23" s="100"/>
      <c r="C23" s="100"/>
      <c r="D23" s="102"/>
      <c r="E23" s="103">
        <f t="shared" si="0"/>
        <v>0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</row>
    <row r="24" s="27" customFormat="1" ht="23.1" customHeight="1" spans="1:246">
      <c r="A24" s="117" t="s">
        <v>107</v>
      </c>
      <c r="B24" s="100"/>
      <c r="C24" s="100"/>
      <c r="D24" s="102"/>
      <c r="E24" s="103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</row>
    <row r="25" s="27" customFormat="1" ht="23.1" customHeight="1" spans="1:246">
      <c r="A25" s="117" t="s">
        <v>108</v>
      </c>
      <c r="B25" s="100">
        <v>102</v>
      </c>
      <c r="C25" s="100">
        <v>50</v>
      </c>
      <c r="D25" s="102">
        <f>(C25-B25)/B25*100</f>
        <v>-50.9803921568627</v>
      </c>
      <c r="E25" s="103">
        <f>E26</f>
        <v>0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</row>
    <row r="26" s="27" customFormat="1" ht="23.1" customHeight="1" spans="1:246">
      <c r="A26" s="118" t="s">
        <v>109</v>
      </c>
      <c r="B26" s="119"/>
      <c r="C26" s="119"/>
      <c r="D26" s="120"/>
      <c r="E26" s="103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</row>
    <row r="27" s="27" customFormat="1" ht="23.1" customHeight="1" spans="1:246">
      <c r="A27" s="117" t="s">
        <v>110</v>
      </c>
      <c r="B27" s="100">
        <v>125</v>
      </c>
      <c r="C27" s="100">
        <v>50</v>
      </c>
      <c r="D27" s="102">
        <f>(C27-B27)/B27*100</f>
        <v>-60</v>
      </c>
      <c r="E27" s="103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</row>
    <row r="28" s="27" customFormat="1" ht="23.1" customHeight="1" spans="1:246">
      <c r="A28" s="103" t="s">
        <v>258</v>
      </c>
      <c r="B28" s="103"/>
      <c r="C28" s="103"/>
      <c r="D28" s="103"/>
      <c r="E28" s="103"/>
      <c r="F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J28" s="98"/>
      <c r="IK28" s="98"/>
      <c r="IL28" s="98"/>
    </row>
    <row r="29" ht="18" customHeight="1" spans="5:243">
      <c r="E29" s="73"/>
      <c r="IH29"/>
      <c r="II29"/>
    </row>
    <row r="30" ht="18" customHeight="1" spans="5:5">
      <c r="E30" s="73"/>
    </row>
    <row r="31" ht="18" customHeight="1" spans="5:5">
      <c r="E31" s="73"/>
    </row>
    <row r="32" ht="18" customHeight="1" spans="5:5">
      <c r="E32" s="73"/>
    </row>
    <row r="33" ht="18" customHeight="1" spans="5:5">
      <c r="E33" s="73"/>
    </row>
    <row r="34" ht="18" customHeight="1" spans="5:5">
      <c r="E34" s="73"/>
    </row>
    <row r="35" ht="18" customHeight="1" spans="5:5">
      <c r="E35" s="73"/>
    </row>
    <row r="36" ht="18" customHeight="1" spans="5:5">
      <c r="E36" s="73"/>
    </row>
    <row r="37" ht="18" customHeight="1"/>
    <row r="38" s="89" customFormat="1" ht="18" customHeight="1" spans="1:4">
      <c r="A38" s="91"/>
      <c r="B38" s="91"/>
      <c r="C38" s="91"/>
      <c r="D38" s="91"/>
    </row>
    <row r="39" ht="18" customHeight="1"/>
    <row r="40" ht="18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</sheetData>
  <mergeCells count="1">
    <mergeCell ref="A2:D2"/>
  </mergeCells>
  <printOptions horizontalCentered="1"/>
  <pageMargins left="0.984027777777778" right="0.984027777777778" top="0.984027777777778" bottom="1.18055555555556" header="0" footer="0"/>
  <pageSetup paperSize="9" orientation="portrait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L85"/>
  <sheetViews>
    <sheetView showGridLines="0" showZeros="0" tabSelected="1" workbookViewId="0">
      <pane ySplit="4" topLeftCell="A5" activePane="bottomLeft" state="frozen"/>
      <selection/>
      <selection pane="bottomLeft" activeCell="D5" sqref="D5"/>
    </sheetView>
  </sheetViews>
  <sheetFormatPr defaultColWidth="9" defaultRowHeight="14.25"/>
  <cols>
    <col min="1" max="1" width="38.625" style="90" customWidth="1"/>
    <col min="2" max="3" width="11.625" style="91" customWidth="1"/>
    <col min="4" max="4" width="12.625" style="91" customWidth="1"/>
    <col min="5" max="246" width="9" style="91"/>
  </cols>
  <sheetData>
    <row r="1" s="88" customFormat="1" ht="26.1" customHeight="1" spans="1:246">
      <c r="A1" s="92" t="s">
        <v>259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</row>
    <row r="2" s="88" customFormat="1" ht="24" customHeight="1" spans="1:246">
      <c r="A2" s="93" t="s">
        <v>260</v>
      </c>
      <c r="B2" s="93"/>
      <c r="C2" s="93"/>
      <c r="D2" s="93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</row>
    <row r="3" s="88" customFormat="1" ht="18" customHeight="1" spans="1:246">
      <c r="A3" s="90"/>
      <c r="B3" s="91"/>
      <c r="C3" s="94" t="s">
        <v>2</v>
      </c>
      <c r="D3" s="94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</row>
    <row r="4" s="27" customFormat="1" ht="38.1" customHeight="1" spans="1:246">
      <c r="A4" s="95" t="s">
        <v>85</v>
      </c>
      <c r="B4" s="95" t="s">
        <v>255</v>
      </c>
      <c r="C4" s="96" t="s">
        <v>256</v>
      </c>
      <c r="D4" s="97" t="s">
        <v>143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</row>
    <row r="5" s="27" customFormat="1" ht="20.1" customHeight="1" spans="1:246">
      <c r="A5" s="99" t="s">
        <v>116</v>
      </c>
      <c r="B5" s="100">
        <f>33+93202</f>
        <v>93235</v>
      </c>
      <c r="C5" s="101">
        <f>C6+C7+C8+C9+C15+C18+C20</f>
        <v>168119.6</v>
      </c>
      <c r="D5" s="102">
        <f>(C5-B5)/B5*100</f>
        <v>80.3181208773529</v>
      </c>
      <c r="E5" s="103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</row>
    <row r="6" s="27" customFormat="1" ht="20.1" customHeight="1" spans="1:246">
      <c r="A6" s="104" t="s">
        <v>117</v>
      </c>
      <c r="B6" s="100">
        <v>40</v>
      </c>
      <c r="C6" s="105">
        <v>120</v>
      </c>
      <c r="D6" s="102">
        <f>(C6-B6)/B6*100</f>
        <v>200</v>
      </c>
      <c r="E6" s="103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</row>
    <row r="7" s="27" customFormat="1" ht="20.1" customHeight="1" spans="1:246">
      <c r="A7" s="104" t="s">
        <v>118</v>
      </c>
      <c r="B7" s="100"/>
      <c r="C7" s="101"/>
      <c r="D7" s="102"/>
      <c r="E7" s="103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</row>
    <row r="8" s="27" customFormat="1" ht="20.1" customHeight="1" spans="1:246">
      <c r="A8" s="104" t="s">
        <v>119</v>
      </c>
      <c r="B8" s="100"/>
      <c r="C8" s="101"/>
      <c r="D8" s="102"/>
      <c r="E8" s="103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</row>
    <row r="9" s="27" customFormat="1" ht="20.1" customHeight="1" spans="1:246">
      <c r="A9" s="104" t="s">
        <v>120</v>
      </c>
      <c r="B9" s="100">
        <f>33+91659</f>
        <v>91692</v>
      </c>
      <c r="C9" s="101">
        <f>SUM(C10:C14)</f>
        <v>164465.6</v>
      </c>
      <c r="D9" s="102">
        <f>(C9-B9)/B9*100</f>
        <v>79.3674475417703</v>
      </c>
      <c r="E9" s="103">
        <f>SUM(E10:E14)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</row>
    <row r="10" s="27" customFormat="1" ht="30" customHeight="1" spans="1:246">
      <c r="A10" s="106" t="s">
        <v>261</v>
      </c>
      <c r="B10" s="100">
        <f>33+89636</f>
        <v>89669</v>
      </c>
      <c r="C10" s="101">
        <v>161303.4</v>
      </c>
      <c r="D10" s="102">
        <f>(C10-B10)/B10*100</f>
        <v>79.8875865683792</v>
      </c>
      <c r="E10" s="103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</row>
    <row r="11" s="27" customFormat="1" ht="30" customHeight="1" spans="1:246">
      <c r="A11" s="106" t="s">
        <v>262</v>
      </c>
      <c r="B11" s="100"/>
      <c r="C11" s="101"/>
      <c r="D11" s="102"/>
      <c r="E11" s="103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</row>
    <row r="12" s="27" customFormat="1" ht="30" customHeight="1" spans="1:246">
      <c r="A12" s="106" t="s">
        <v>263</v>
      </c>
      <c r="B12" s="100"/>
      <c r="C12" s="101">
        <v>111</v>
      </c>
      <c r="D12" s="102"/>
      <c r="E12" s="103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</row>
    <row r="13" s="27" customFormat="1" ht="30" customHeight="1" spans="1:246">
      <c r="A13" s="106" t="s">
        <v>264</v>
      </c>
      <c r="B13" s="100">
        <v>2021</v>
      </c>
      <c r="C13" s="101">
        <v>3049.2</v>
      </c>
      <c r="D13" s="102">
        <f>(C13-B13)/B13*100</f>
        <v>50.8758040573973</v>
      </c>
      <c r="E13" s="103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</row>
    <row r="14" s="27" customFormat="1" ht="20.1" customHeight="1" spans="1:246">
      <c r="A14" s="106" t="s">
        <v>265</v>
      </c>
      <c r="B14" s="100">
        <v>2</v>
      </c>
      <c r="C14" s="101">
        <v>2</v>
      </c>
      <c r="D14" s="102">
        <f>(C14-B14)/B14*100</f>
        <v>0</v>
      </c>
      <c r="E14" s="103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</row>
    <row r="15" s="27" customFormat="1" ht="20.1" customHeight="1" spans="1:246">
      <c r="A15" s="107" t="s">
        <v>266</v>
      </c>
      <c r="B15" s="100">
        <v>492</v>
      </c>
      <c r="C15" s="101">
        <f>C16+C17</f>
        <v>606</v>
      </c>
      <c r="D15" s="102">
        <f t="shared" ref="D15:D21" si="0">(C15-B15)/B15*100</f>
        <v>23.1707317073171</v>
      </c>
      <c r="E15" s="103">
        <f>E16</f>
        <v>0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</row>
    <row r="16" s="27" customFormat="1" ht="20.1" customHeight="1" spans="1:246">
      <c r="A16" s="108" t="s">
        <v>267</v>
      </c>
      <c r="B16" s="100">
        <v>492</v>
      </c>
      <c r="C16" s="101">
        <v>606</v>
      </c>
      <c r="D16" s="102">
        <f t="shared" si="0"/>
        <v>23.1707317073171</v>
      </c>
      <c r="E16" s="103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</row>
    <row r="17" s="27" customFormat="1" ht="20.1" customHeight="1" spans="1:246">
      <c r="A17" s="108" t="s">
        <v>134</v>
      </c>
      <c r="B17" s="100"/>
      <c r="C17" s="101"/>
      <c r="D17" s="102"/>
      <c r="E17" s="103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</row>
    <row r="18" s="27" customFormat="1" ht="20.1" customHeight="1" spans="1:246">
      <c r="A18" s="107" t="s">
        <v>268</v>
      </c>
      <c r="B18" s="100">
        <v>915</v>
      </c>
      <c r="C18" s="101">
        <v>2853</v>
      </c>
      <c r="D18" s="102">
        <f t="shared" si="0"/>
        <v>211.803278688525</v>
      </c>
      <c r="E18" s="103">
        <f>E19</f>
        <v>0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</row>
    <row r="19" s="27" customFormat="1" ht="20.1" customHeight="1" spans="1:246">
      <c r="A19" s="108" t="s">
        <v>136</v>
      </c>
      <c r="B19" s="100">
        <v>915</v>
      </c>
      <c r="C19" s="101">
        <v>2853</v>
      </c>
      <c r="D19" s="102">
        <f t="shared" si="0"/>
        <v>211.803278688525</v>
      </c>
      <c r="E19" s="103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</row>
    <row r="20" s="27" customFormat="1" ht="20.1" customHeight="1" spans="1:246">
      <c r="A20" s="107" t="s">
        <v>269</v>
      </c>
      <c r="B20" s="100">
        <v>96</v>
      </c>
      <c r="C20" s="101">
        <v>75</v>
      </c>
      <c r="D20" s="102">
        <f t="shared" si="0"/>
        <v>-21.875</v>
      </c>
      <c r="E20" s="103">
        <f>E21</f>
        <v>0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</row>
    <row r="21" s="27" customFormat="1" ht="20.1" customHeight="1" spans="1:246">
      <c r="A21" s="108" t="s">
        <v>138</v>
      </c>
      <c r="B21" s="100">
        <v>96</v>
      </c>
      <c r="C21" s="101">
        <v>75</v>
      </c>
      <c r="D21" s="102">
        <f t="shared" si="0"/>
        <v>-21.875</v>
      </c>
      <c r="E21" s="103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</row>
    <row r="22" s="27" customFormat="1" ht="20.1" customHeight="1" spans="1:246">
      <c r="A22" s="109" t="s">
        <v>270</v>
      </c>
      <c r="B22" s="98"/>
      <c r="C22" s="98"/>
      <c r="D22" s="98"/>
      <c r="E22" s="103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J22" s="98"/>
      <c r="IK22" s="98"/>
      <c r="IL22" s="98"/>
    </row>
    <row r="23" ht="18" customHeight="1" spans="5:243">
      <c r="E23" s="73"/>
      <c r="IH23"/>
      <c r="II23"/>
    </row>
    <row r="24" ht="18" customHeight="1" spans="1:5">
      <c r="A24" s="110"/>
      <c r="B24" s="73"/>
      <c r="C24" s="73"/>
      <c r="D24" s="73"/>
      <c r="E24" s="73"/>
    </row>
    <row r="25" ht="18" customHeight="1" spans="5:5">
      <c r="E25" s="73"/>
    </row>
    <row r="26" ht="18" customHeight="1" spans="5:5">
      <c r="E26" s="73"/>
    </row>
    <row r="27" ht="18" customHeight="1" spans="5:5">
      <c r="E27" s="73"/>
    </row>
    <row r="28" ht="18" customHeight="1" spans="5:5">
      <c r="E28" s="73"/>
    </row>
    <row r="29" ht="18" customHeight="1" spans="5:5">
      <c r="E29" s="73"/>
    </row>
    <row r="30" ht="18" customHeight="1" spans="5:5">
      <c r="E30" s="73"/>
    </row>
    <row r="31" ht="18" customHeight="1"/>
    <row r="32" s="89" customFormat="1" ht="18" customHeight="1" spans="1:4">
      <c r="A32" s="90"/>
      <c r="B32" s="91"/>
      <c r="C32" s="91"/>
      <c r="D32" s="91"/>
    </row>
    <row r="33" ht="18" customHeight="1"/>
    <row r="34" ht="18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</sheetData>
  <mergeCells count="2">
    <mergeCell ref="A2:D2"/>
    <mergeCell ref="C3:D3"/>
  </mergeCells>
  <printOptions horizontalCentered="1"/>
  <pageMargins left="0.984027777777778" right="0.984027777777778" top="0.984027777777778" bottom="1.18055555555556" header="0" footer="0"/>
  <pageSetup paperSize="9" orientation="portrait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B11"/>
  <sheetViews>
    <sheetView workbookViewId="0">
      <selection activeCell="C34" sqref="C34"/>
    </sheetView>
  </sheetViews>
  <sheetFormatPr defaultColWidth="9" defaultRowHeight="15.75" customHeight="1" outlineLevelCol="1"/>
  <cols>
    <col min="1" max="1" width="50.25" style="32" customWidth="1"/>
    <col min="2" max="2" width="21.75" style="76" customWidth="1"/>
    <col min="3" max="16384" width="9" style="32"/>
  </cols>
  <sheetData>
    <row r="1" ht="26.25" customHeight="1" spans="1:2">
      <c r="A1" s="34" t="s">
        <v>271</v>
      </c>
      <c r="B1" s="33"/>
    </row>
    <row r="2" ht="57.75" customHeight="1" spans="1:2">
      <c r="A2" s="77" t="s">
        <v>272</v>
      </c>
      <c r="B2" s="78"/>
    </row>
    <row r="3" ht="39.95" customHeight="1" spans="2:2">
      <c r="B3" s="79" t="s">
        <v>273</v>
      </c>
    </row>
    <row r="4" s="74" customFormat="1" ht="39.95" customHeight="1" spans="1:2">
      <c r="A4" s="80" t="s">
        <v>3</v>
      </c>
      <c r="B4" s="81" t="s">
        <v>274</v>
      </c>
    </row>
    <row r="5" s="29" customFormat="1" ht="39.95" customHeight="1" spans="1:2">
      <c r="A5" s="82" t="s">
        <v>275</v>
      </c>
      <c r="B5" s="83">
        <f>B6</f>
        <v>100</v>
      </c>
    </row>
    <row r="6" s="75" customFormat="1" ht="39.95" customHeight="1" spans="1:2">
      <c r="A6" s="84" t="s">
        <v>276</v>
      </c>
      <c r="B6" s="85">
        <v>100</v>
      </c>
    </row>
    <row r="7" s="75" customFormat="1" ht="39.95" customHeight="1" spans="1:2">
      <c r="A7" s="84" t="s">
        <v>277</v>
      </c>
      <c r="B7" s="86"/>
    </row>
    <row r="8" s="75" customFormat="1" ht="39.95" customHeight="1" spans="1:2">
      <c r="A8" s="84" t="s">
        <v>278</v>
      </c>
      <c r="B8" s="85"/>
    </row>
    <row r="9" s="75" customFormat="1" ht="39.95" customHeight="1" spans="1:2">
      <c r="A9" s="84" t="s">
        <v>279</v>
      </c>
      <c r="B9" s="86"/>
    </row>
    <row r="10" s="29" customFormat="1" ht="39.95" customHeight="1" spans="1:2">
      <c r="A10" s="87" t="s">
        <v>280</v>
      </c>
      <c r="B10" s="83">
        <f>B5</f>
        <v>100</v>
      </c>
    </row>
    <row r="11" ht="21.95" customHeight="1" spans="1:1">
      <c r="A11" s="73" t="s">
        <v>281</v>
      </c>
    </row>
  </sheetData>
  <mergeCells count="1">
    <mergeCell ref="A2:B2"/>
  </mergeCells>
  <printOptions horizontalCentered="1"/>
  <pageMargins left="0.984027777777778" right="0.984027777777778" top="0.984027777777778" bottom="1.18055555555556" header="0" footer="0.984027777777778"/>
  <pageSetup paperSize="9" firstPageNumber="77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B30"/>
  <sheetViews>
    <sheetView workbookViewId="0">
      <selection activeCell="C34" sqref="C34"/>
    </sheetView>
  </sheetViews>
  <sheetFormatPr defaultColWidth="7" defaultRowHeight="15" customHeight="1" outlineLevelCol="1"/>
  <cols>
    <col min="1" max="1" width="58.375" style="1" customWidth="1"/>
    <col min="2" max="2" width="15" style="55" customWidth="1"/>
    <col min="3" max="16384" width="7" style="7"/>
  </cols>
  <sheetData>
    <row r="1" s="32" customFormat="1" ht="26.25" customHeight="1" spans="1:2">
      <c r="A1" s="34" t="s">
        <v>282</v>
      </c>
      <c r="B1" s="33"/>
    </row>
    <row r="2" ht="69.75" customHeight="1" spans="1:2">
      <c r="A2" s="56" t="s">
        <v>283</v>
      </c>
      <c r="B2" s="57"/>
    </row>
    <row r="3" ht="30" customHeight="1" spans="2:2">
      <c r="B3" s="58" t="s">
        <v>284</v>
      </c>
    </row>
    <row r="4" ht="36" customHeight="1" spans="1:2">
      <c r="A4" s="59" t="s">
        <v>285</v>
      </c>
      <c r="B4" s="60" t="s">
        <v>286</v>
      </c>
    </row>
    <row r="5" ht="36" customHeight="1" spans="1:2">
      <c r="A5" s="61" t="s">
        <v>287</v>
      </c>
      <c r="B5" s="62">
        <f>B6+B9</f>
        <v>100</v>
      </c>
    </row>
    <row r="6" s="53" customFormat="1" ht="36" customHeight="1" spans="1:2">
      <c r="A6" s="63" t="s">
        <v>288</v>
      </c>
      <c r="B6" s="64"/>
    </row>
    <row r="7" s="54" customFormat="1" ht="36" customHeight="1" spans="1:2">
      <c r="A7" s="65" t="s">
        <v>289</v>
      </c>
      <c r="B7" s="64"/>
    </row>
    <row r="8" ht="36" customHeight="1" spans="1:2">
      <c r="A8" s="66" t="s">
        <v>290</v>
      </c>
      <c r="B8" s="67"/>
    </row>
    <row r="9" ht="36" customHeight="1" spans="1:2">
      <c r="A9" s="68" t="s">
        <v>291</v>
      </c>
      <c r="B9" s="64">
        <f>B11</f>
        <v>100</v>
      </c>
    </row>
    <row r="10" ht="36" customHeight="1" spans="1:2">
      <c r="A10" s="69" t="s">
        <v>292</v>
      </c>
      <c r="B10" s="67"/>
    </row>
    <row r="11" ht="36" customHeight="1" spans="1:2">
      <c r="A11" s="70" t="s">
        <v>293</v>
      </c>
      <c r="B11" s="67">
        <v>100</v>
      </c>
    </row>
    <row r="12" ht="36" customHeight="1" spans="1:2">
      <c r="A12" s="13" t="s">
        <v>294</v>
      </c>
      <c r="B12" s="67">
        <f>B13</f>
        <v>0</v>
      </c>
    </row>
    <row r="13" ht="36" customHeight="1" spans="1:2">
      <c r="A13" s="17" t="s">
        <v>295</v>
      </c>
      <c r="B13" s="67">
        <v>0</v>
      </c>
    </row>
    <row r="14" ht="36" customHeight="1" spans="1:2">
      <c r="A14" s="71" t="s">
        <v>280</v>
      </c>
      <c r="B14" s="72">
        <f>B5+B12</f>
        <v>100</v>
      </c>
    </row>
    <row r="15" ht="36" customHeight="1" spans="1:1">
      <c r="A15" s="73" t="s">
        <v>296</v>
      </c>
    </row>
    <row r="16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</sheetData>
  <mergeCells count="1">
    <mergeCell ref="A2:B2"/>
  </mergeCells>
  <printOptions horizontalCentered="1"/>
  <pageMargins left="0.984027777777778" right="0.984027777777778" top="0.984027777777778" bottom="1.18055555555556" header="0" footer="0.984027777777778"/>
  <pageSetup paperSize="9" firstPageNumber="78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IV39"/>
  <sheetViews>
    <sheetView topLeftCell="A4" workbookViewId="0">
      <selection activeCell="C34" sqref="C34"/>
    </sheetView>
  </sheetViews>
  <sheetFormatPr defaultColWidth="9" defaultRowHeight="15.75" customHeight="1"/>
  <cols>
    <col min="1" max="1" width="60" style="32" customWidth="1"/>
    <col min="2" max="2" width="14.75" style="33" customWidth="1"/>
    <col min="3" max="16384" width="9" style="32"/>
  </cols>
  <sheetData>
    <row r="1" ht="26.25" customHeight="1" spans="1:1">
      <c r="A1" s="34" t="s">
        <v>297</v>
      </c>
    </row>
    <row r="2" ht="29.25" customHeight="1" spans="1:2">
      <c r="A2" s="35" t="s">
        <v>298</v>
      </c>
      <c r="B2" s="35"/>
    </row>
    <row r="3" s="28" customFormat="1" ht="18" customHeight="1" spans="2:2">
      <c r="B3" s="36" t="s">
        <v>2</v>
      </c>
    </row>
    <row r="4" s="29" customFormat="1" ht="16.5" customHeight="1" spans="1:2">
      <c r="A4" s="37" t="s">
        <v>3</v>
      </c>
      <c r="B4" s="38" t="s">
        <v>274</v>
      </c>
    </row>
    <row r="5" s="29" customFormat="1" ht="16.5" customHeight="1" spans="1:2">
      <c r="A5" s="39" t="s">
        <v>299</v>
      </c>
      <c r="B5" s="40">
        <f>B6+B11+B21+B26+B31+B16</f>
        <v>114283</v>
      </c>
    </row>
    <row r="6" s="30" customFormat="1" ht="16.5" customHeight="1" spans="1:2">
      <c r="A6" s="41" t="s">
        <v>300</v>
      </c>
      <c r="B6" s="42">
        <f>SUM(B7:B10)</f>
        <v>42094</v>
      </c>
    </row>
    <row r="7" s="31" customFormat="1" ht="16.5" customHeight="1" spans="1:4">
      <c r="A7" s="43" t="s">
        <v>301</v>
      </c>
      <c r="B7" s="44">
        <v>17247</v>
      </c>
      <c r="D7" s="45"/>
    </row>
    <row r="8" s="31" customFormat="1" ht="16.5" customHeight="1" spans="1:4">
      <c r="A8" s="43" t="s">
        <v>302</v>
      </c>
      <c r="B8" s="44">
        <v>24574</v>
      </c>
      <c r="D8" s="45"/>
    </row>
    <row r="9" s="31" customFormat="1" ht="16.5" customHeight="1" spans="1:4">
      <c r="A9" s="43" t="s">
        <v>303</v>
      </c>
      <c r="B9" s="44">
        <v>53</v>
      </c>
      <c r="D9" s="45"/>
    </row>
    <row r="10" s="28" customFormat="1" ht="16.5" customHeight="1" spans="1:2">
      <c r="A10" s="46" t="s">
        <v>304</v>
      </c>
      <c r="B10" s="44">
        <v>220</v>
      </c>
    </row>
    <row r="11" s="29" customFormat="1" ht="16.5" customHeight="1" spans="1:2">
      <c r="A11" s="41" t="s">
        <v>305</v>
      </c>
      <c r="B11" s="40">
        <f>SUM(B12:B15)</f>
        <v>7130</v>
      </c>
    </row>
    <row r="12" s="28" customFormat="1" ht="16.5" customHeight="1" spans="1:4">
      <c r="A12" s="43" t="s">
        <v>306</v>
      </c>
      <c r="B12" s="44">
        <v>7013</v>
      </c>
      <c r="D12" s="47"/>
    </row>
    <row r="13" s="31" customFormat="1" ht="16.5" customHeight="1" spans="1:4">
      <c r="A13" s="43" t="s">
        <v>307</v>
      </c>
      <c r="B13" s="44">
        <v>0</v>
      </c>
      <c r="D13" s="45"/>
    </row>
    <row r="14" s="31" customFormat="1" ht="16.5" customHeight="1" spans="1:4">
      <c r="A14" s="43" t="s">
        <v>308</v>
      </c>
      <c r="B14" s="44">
        <v>117</v>
      </c>
      <c r="D14" s="45"/>
    </row>
    <row r="15" s="28" customFormat="1" ht="16.5" customHeight="1" spans="1:2">
      <c r="A15" s="46" t="s">
        <v>309</v>
      </c>
      <c r="B15" s="44">
        <v>0</v>
      </c>
    </row>
    <row r="16" s="29" customFormat="1" ht="16.5" customHeight="1" spans="1:2">
      <c r="A16" s="41" t="s">
        <v>310</v>
      </c>
      <c r="B16" s="40">
        <f>SUM(B17:B20)</f>
        <v>102</v>
      </c>
    </row>
    <row r="17" s="28" customFormat="1" ht="16.5" customHeight="1" spans="1:4">
      <c r="A17" s="43" t="s">
        <v>311</v>
      </c>
      <c r="B17" s="44">
        <v>99</v>
      </c>
      <c r="D17" s="47"/>
    </row>
    <row r="18" s="31" customFormat="1" ht="16.5" customHeight="1" spans="1:4">
      <c r="A18" s="43" t="s">
        <v>312</v>
      </c>
      <c r="B18" s="48"/>
      <c r="D18" s="45"/>
    </row>
    <row r="19" s="31" customFormat="1" ht="16.5" customHeight="1" spans="1:4">
      <c r="A19" s="43" t="s">
        <v>313</v>
      </c>
      <c r="B19" s="44">
        <v>3</v>
      </c>
      <c r="D19" s="45"/>
    </row>
    <row r="20" s="28" customFormat="1" ht="16.5" customHeight="1" spans="1:2">
      <c r="A20" s="46" t="s">
        <v>314</v>
      </c>
      <c r="B20" s="49"/>
    </row>
    <row r="21" s="29" customFormat="1" ht="16.5" customHeight="1" spans="1:2">
      <c r="A21" s="41" t="s">
        <v>315</v>
      </c>
      <c r="B21" s="40">
        <f>SUM(B22:B25)</f>
        <v>15128</v>
      </c>
    </row>
    <row r="22" s="28" customFormat="1" ht="16.5" customHeight="1" spans="1:4">
      <c r="A22" s="43" t="s">
        <v>316</v>
      </c>
      <c r="B22" s="44">
        <v>2254</v>
      </c>
      <c r="D22" s="47"/>
    </row>
    <row r="23" s="31" customFormat="1" ht="16.5" customHeight="1" spans="1:4">
      <c r="A23" s="43" t="s">
        <v>317</v>
      </c>
      <c r="B23" s="44">
        <v>11802</v>
      </c>
      <c r="D23" s="45"/>
    </row>
    <row r="24" s="31" customFormat="1" ht="16.5" customHeight="1" spans="1:4">
      <c r="A24" s="43" t="s">
        <v>318</v>
      </c>
      <c r="B24" s="44">
        <v>1056</v>
      </c>
      <c r="D24" s="45"/>
    </row>
    <row r="25" s="28" customFormat="1" ht="16.5" customHeight="1" spans="1:2">
      <c r="A25" s="46" t="s">
        <v>319</v>
      </c>
      <c r="B25" s="44">
        <v>16</v>
      </c>
    </row>
    <row r="26" s="29" customFormat="1" ht="16.5" customHeight="1" spans="1:2">
      <c r="A26" s="41" t="s">
        <v>320</v>
      </c>
      <c r="B26" s="40">
        <f>SUM(B27:B30)</f>
        <v>16194</v>
      </c>
    </row>
    <row r="27" s="28" customFormat="1" ht="16.5" customHeight="1" spans="1:4">
      <c r="A27" s="43" t="s">
        <v>321</v>
      </c>
      <c r="B27" s="44">
        <v>10777</v>
      </c>
      <c r="D27" s="47"/>
    </row>
    <row r="28" s="31" customFormat="1" ht="16.5" customHeight="1" spans="1:4">
      <c r="A28" s="43" t="s">
        <v>322</v>
      </c>
      <c r="B28" s="44">
        <f>3800+1597</f>
        <v>5397</v>
      </c>
      <c r="D28" s="45"/>
    </row>
    <row r="29" s="31" customFormat="1" ht="16.5" customHeight="1" spans="1:4">
      <c r="A29" s="43" t="s">
        <v>323</v>
      </c>
      <c r="B29" s="44">
        <v>20</v>
      </c>
      <c r="D29" s="45"/>
    </row>
    <row r="30" s="28" customFormat="1" ht="16.5" customHeight="1" spans="1:2">
      <c r="A30" s="46" t="s">
        <v>324</v>
      </c>
      <c r="B30" s="49"/>
    </row>
    <row r="31" s="29" customFormat="1" ht="16.5" customHeight="1" spans="1:2">
      <c r="A31" s="41" t="s">
        <v>325</v>
      </c>
      <c r="B31" s="40">
        <f>SUM(B32:B35)</f>
        <v>33635</v>
      </c>
    </row>
    <row r="32" s="28" customFormat="1" ht="16.5" customHeight="1" spans="1:4">
      <c r="A32" s="43" t="s">
        <v>326</v>
      </c>
      <c r="B32" s="44">
        <v>10719</v>
      </c>
      <c r="D32" s="47"/>
    </row>
    <row r="33" s="31" customFormat="1" ht="16.5" customHeight="1" spans="1:4">
      <c r="A33" s="43" t="s">
        <v>327</v>
      </c>
      <c r="B33" s="44">
        <v>22826</v>
      </c>
      <c r="D33" s="45"/>
    </row>
    <row r="34" s="31" customFormat="1" ht="16.5" customHeight="1" spans="1:4">
      <c r="A34" s="43" t="s">
        <v>328</v>
      </c>
      <c r="B34" s="44">
        <v>90</v>
      </c>
      <c r="D34" s="45"/>
    </row>
    <row r="35" s="28" customFormat="1" ht="16.5" customHeight="1" spans="1:2">
      <c r="A35" s="46" t="s">
        <v>329</v>
      </c>
      <c r="B35" s="49"/>
    </row>
    <row r="36" s="29" customFormat="1" ht="16.5" customHeight="1" spans="1:2">
      <c r="A36" s="50" t="s">
        <v>330</v>
      </c>
      <c r="B36" s="40">
        <f>B37</f>
        <v>59517</v>
      </c>
    </row>
    <row r="37" s="29" customFormat="1" ht="16.5" customHeight="1" spans="1:2">
      <c r="A37" s="41" t="s">
        <v>331</v>
      </c>
      <c r="B37" s="40">
        <f>B38</f>
        <v>59517</v>
      </c>
    </row>
    <row r="38" s="28" customFormat="1" ht="16.5" customHeight="1" spans="1:2">
      <c r="A38" s="43" t="s">
        <v>332</v>
      </c>
      <c r="B38" s="44">
        <v>59517</v>
      </c>
    </row>
    <row r="39" s="27" customFormat="1" ht="16.5" customHeight="1" spans="1:256">
      <c r="A39" s="51" t="s">
        <v>333</v>
      </c>
      <c r="B39" s="52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</row>
  </sheetData>
  <mergeCells count="1">
    <mergeCell ref="A2:B2"/>
  </mergeCells>
  <printOptions horizontalCentered="1"/>
  <pageMargins left="0.984027777777778" right="0.984027777777778" top="0.984027777777778" bottom="1.18055555555556" header="0" footer="0"/>
  <pageSetup paperSize="9" orientation="portrait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HV43"/>
  <sheetViews>
    <sheetView workbookViewId="0">
      <selection activeCell="C34" sqref="C34"/>
    </sheetView>
  </sheetViews>
  <sheetFormatPr defaultColWidth="7" defaultRowHeight="15" customHeight="1"/>
  <cols>
    <col min="1" max="1" width="62.25" style="1" customWidth="1"/>
    <col min="2" max="2" width="13" style="6" customWidth="1"/>
    <col min="3" max="204" width="7" style="7" customWidth="1"/>
    <col min="205" max="230" width="9" customWidth="1"/>
    <col min="231" max="16384" width="7" style="7"/>
  </cols>
  <sheetData>
    <row r="1" ht="21.75" customHeight="1" spans="1:1">
      <c r="A1" s="8" t="s">
        <v>334</v>
      </c>
    </row>
    <row r="2" ht="30" customHeight="1" spans="1:2">
      <c r="A2" s="9" t="s">
        <v>335</v>
      </c>
      <c r="B2" s="9"/>
    </row>
    <row r="3" s="1" customFormat="1" ht="21" customHeight="1" spans="2:2">
      <c r="B3" s="10" t="s">
        <v>2</v>
      </c>
    </row>
    <row r="4" s="1" customFormat="1" ht="27" customHeight="1" spans="1:2">
      <c r="A4" s="11" t="s">
        <v>3</v>
      </c>
      <c r="B4" s="12" t="s">
        <v>274</v>
      </c>
    </row>
    <row r="5" s="2" customFormat="1" ht="23.1" customHeight="1" spans="1:2">
      <c r="A5" s="13" t="s">
        <v>336</v>
      </c>
      <c r="B5" s="14">
        <f>B6+B10+B13+B15+B19+B21</f>
        <v>104565</v>
      </c>
    </row>
    <row r="6" s="3" customFormat="1" ht="23.1" customHeight="1" spans="1:2">
      <c r="A6" s="15" t="s">
        <v>337</v>
      </c>
      <c r="B6" s="16">
        <f>SUM(B7:B9)</f>
        <v>38771</v>
      </c>
    </row>
    <row r="7" s="4" customFormat="1" ht="23.1" customHeight="1" spans="1:2">
      <c r="A7" s="17" t="s">
        <v>338</v>
      </c>
      <c r="B7" s="18">
        <v>36914</v>
      </c>
    </row>
    <row r="8" s="2" customFormat="1" ht="23.1" customHeight="1" spans="1:2">
      <c r="A8" s="17" t="s">
        <v>339</v>
      </c>
      <c r="B8" s="18">
        <v>1200</v>
      </c>
    </row>
    <row r="9" s="2" customFormat="1" ht="23.1" customHeight="1" spans="1:2">
      <c r="A9" s="17" t="s">
        <v>340</v>
      </c>
      <c r="B9" s="18">
        <v>657</v>
      </c>
    </row>
    <row r="10" s="5" customFormat="1" ht="23.1" customHeight="1" spans="1:2">
      <c r="A10" s="19" t="s">
        <v>341</v>
      </c>
      <c r="B10" s="16">
        <f>SUM(B11:B12)</f>
        <v>5873</v>
      </c>
    </row>
    <row r="11" s="2" customFormat="1" ht="23.1" customHeight="1" spans="1:2">
      <c r="A11" s="20" t="s">
        <v>342</v>
      </c>
      <c r="B11" s="18">
        <v>4389</v>
      </c>
    </row>
    <row r="12" s="2" customFormat="1" ht="23.1" customHeight="1" spans="1:2">
      <c r="A12" s="17" t="s">
        <v>343</v>
      </c>
      <c r="B12" s="18">
        <v>1484</v>
      </c>
    </row>
    <row r="13" s="5" customFormat="1" ht="23.1" customHeight="1" spans="1:2">
      <c r="A13" s="19" t="s">
        <v>344</v>
      </c>
      <c r="B13" s="16">
        <f>B14</f>
        <v>77</v>
      </c>
    </row>
    <row r="14" s="2" customFormat="1" ht="23.1" customHeight="1" spans="1:2">
      <c r="A14" s="20" t="s">
        <v>345</v>
      </c>
      <c r="B14" s="18">
        <v>77</v>
      </c>
    </row>
    <row r="15" s="2" customFormat="1" ht="23.1" customHeight="1" spans="1:2">
      <c r="A15" s="19" t="s">
        <v>346</v>
      </c>
      <c r="B15" s="16">
        <f>SUM(B16:B18)</f>
        <v>11678</v>
      </c>
    </row>
    <row r="16" s="2" customFormat="1" ht="23.1" customHeight="1" spans="1:2">
      <c r="A16" s="21" t="s">
        <v>347</v>
      </c>
      <c r="B16" s="18">
        <v>11222</v>
      </c>
    </row>
    <row r="17" s="2" customFormat="1" ht="23.1" customHeight="1" spans="1:2">
      <c r="A17" s="21" t="s">
        <v>348</v>
      </c>
      <c r="B17" s="18">
        <v>436</v>
      </c>
    </row>
    <row r="18" s="2" customFormat="1" ht="23.1" customHeight="1" spans="1:2">
      <c r="A18" s="21" t="s">
        <v>349</v>
      </c>
      <c r="B18" s="18">
        <v>20</v>
      </c>
    </row>
    <row r="19" s="2" customFormat="1" ht="23.1" customHeight="1" spans="1:2">
      <c r="A19" s="19" t="s">
        <v>350</v>
      </c>
      <c r="B19" s="16">
        <f>B20</f>
        <v>20034</v>
      </c>
    </row>
    <row r="20" s="2" customFormat="1" ht="23.1" customHeight="1" spans="1:2">
      <c r="A20" s="21" t="s">
        <v>351</v>
      </c>
      <c r="B20" s="18">
        <v>20034</v>
      </c>
    </row>
    <row r="21" s="5" customFormat="1" ht="23.1" customHeight="1" spans="1:2">
      <c r="A21" s="19" t="s">
        <v>352</v>
      </c>
      <c r="B21" s="16">
        <f>SUM(B22:B23)</f>
        <v>28132</v>
      </c>
    </row>
    <row r="22" s="2" customFormat="1" ht="23.1" customHeight="1" spans="1:2">
      <c r="A22" s="21" t="s">
        <v>353</v>
      </c>
      <c r="B22" s="18">
        <v>25559</v>
      </c>
    </row>
    <row r="23" s="2" customFormat="1" ht="23.1" customHeight="1" spans="1:2">
      <c r="A23" s="21" t="s">
        <v>354</v>
      </c>
      <c r="B23" s="18">
        <v>2573</v>
      </c>
    </row>
    <row r="24" s="2" customFormat="1" ht="23.1" customHeight="1" spans="1:2">
      <c r="A24" s="22" t="s">
        <v>355</v>
      </c>
      <c r="B24" s="23"/>
    </row>
    <row r="25" s="2" customFormat="1" ht="23.1" customHeight="1" spans="1:2">
      <c r="A25" s="24" t="s">
        <v>294</v>
      </c>
      <c r="B25" s="16">
        <f>B26</f>
        <v>62861</v>
      </c>
    </row>
    <row r="26" s="5" customFormat="1" ht="23.1" customHeight="1" spans="1:2">
      <c r="A26" s="19" t="s">
        <v>356</v>
      </c>
      <c r="B26" s="16">
        <f>B27</f>
        <v>62861</v>
      </c>
    </row>
    <row r="27" s="2" customFormat="1" ht="23.1" customHeight="1" spans="1:2">
      <c r="A27" s="20" t="s">
        <v>357</v>
      </c>
      <c r="B27" s="18">
        <v>62861</v>
      </c>
    </row>
    <row r="28" s="2" customFormat="1" ht="23.1" customHeight="1" spans="1:230">
      <c r="A28" s="25" t="s">
        <v>358</v>
      </c>
      <c r="B28" s="26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</row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</sheetData>
  <mergeCells count="1">
    <mergeCell ref="A2:B2"/>
  </mergeCells>
  <printOptions horizontalCentered="1"/>
  <pageMargins left="0.984027777777778" right="0.984027777777778" top="0.984027777777778" bottom="1.18055555555556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0"/>
  <sheetViews>
    <sheetView workbookViewId="0">
      <selection activeCell="C34" sqref="C34"/>
    </sheetView>
  </sheetViews>
  <sheetFormatPr defaultColWidth="9" defaultRowHeight="14.25" outlineLevelCol="6"/>
  <cols>
    <col min="1" max="1" width="31.625" customWidth="1"/>
    <col min="2" max="3" width="8.625" customWidth="1"/>
    <col min="4" max="5" width="11.625" customWidth="1"/>
  </cols>
  <sheetData>
    <row r="1" ht="21" customHeight="1" spans="1:5">
      <c r="A1" s="139" t="s">
        <v>45</v>
      </c>
      <c r="B1" s="88"/>
      <c r="C1" s="88"/>
      <c r="D1" s="88"/>
      <c r="E1" s="88"/>
    </row>
    <row r="2" ht="26.25" spans="1:5">
      <c r="A2" s="93" t="s">
        <v>46</v>
      </c>
      <c r="B2" s="93"/>
      <c r="C2" s="93"/>
      <c r="D2" s="93"/>
      <c r="E2" s="93"/>
    </row>
    <row r="3" spans="1:5">
      <c r="A3" s="88"/>
      <c r="B3" s="88"/>
      <c r="C3" s="88"/>
      <c r="D3" s="88"/>
      <c r="E3" s="88" t="s">
        <v>2</v>
      </c>
    </row>
    <row r="4" s="27" customFormat="1" ht="30" customHeight="1" spans="1:7">
      <c r="A4" s="180" t="s">
        <v>3</v>
      </c>
      <c r="B4" s="180" t="s">
        <v>4</v>
      </c>
      <c r="C4" s="180" t="s">
        <v>5</v>
      </c>
      <c r="D4" s="181" t="s">
        <v>6</v>
      </c>
      <c r="E4" s="180" t="s">
        <v>7</v>
      </c>
      <c r="F4"/>
      <c r="G4" t="s">
        <v>8</v>
      </c>
    </row>
    <row r="5" s="27" customFormat="1" ht="16.15" customHeight="1" spans="1:7">
      <c r="A5" s="182" t="s">
        <v>9</v>
      </c>
      <c r="B5" s="100">
        <f>B6+B23</f>
        <v>36266</v>
      </c>
      <c r="C5" s="134">
        <f>C6+C23</f>
        <v>38787</v>
      </c>
      <c r="D5" s="183">
        <f>C5/B5*100</f>
        <v>106.951414548062</v>
      </c>
      <c r="E5" s="184">
        <f>(C5-G5)/G5*100</f>
        <v>16.5754989180091</v>
      </c>
      <c r="F5"/>
      <c r="G5">
        <v>33272</v>
      </c>
    </row>
    <row r="6" s="27" customFormat="1" ht="16.15" customHeight="1" spans="1:7">
      <c r="A6" s="100" t="s">
        <v>10</v>
      </c>
      <c r="B6" s="100">
        <f>SUM(B7:B22)</f>
        <v>29013</v>
      </c>
      <c r="C6" s="134">
        <f>SUM(C7:C22)</f>
        <v>30136</v>
      </c>
      <c r="D6" s="183">
        <f t="shared" ref="D6:D40" si="0">C6/B6*100</f>
        <v>103.87067866129</v>
      </c>
      <c r="E6" s="184">
        <f t="shared" ref="E6:E40" si="1">(C6-G6)/G6*100</f>
        <v>22.0723457690282</v>
      </c>
      <c r="F6"/>
      <c r="G6">
        <v>24687</v>
      </c>
    </row>
    <row r="7" s="27" customFormat="1" ht="16.15" customHeight="1" spans="1:7">
      <c r="A7" s="100" t="s">
        <v>11</v>
      </c>
      <c r="B7" s="100">
        <v>13727</v>
      </c>
      <c r="C7" s="134">
        <v>12603</v>
      </c>
      <c r="D7" s="183">
        <f t="shared" si="0"/>
        <v>91.8117578494937</v>
      </c>
      <c r="E7" s="184">
        <f t="shared" si="1"/>
        <v>12.18622040235</v>
      </c>
      <c r="F7"/>
      <c r="G7">
        <v>11234</v>
      </c>
    </row>
    <row r="8" s="27" customFormat="1" ht="16.15" customHeight="1" spans="1:7">
      <c r="A8" s="100" t="s">
        <v>12</v>
      </c>
      <c r="B8" s="100">
        <v>0</v>
      </c>
      <c r="C8" s="134"/>
      <c r="D8" s="183"/>
      <c r="E8" s="184">
        <f t="shared" si="1"/>
        <v>-100</v>
      </c>
      <c r="F8"/>
      <c r="G8">
        <v>46</v>
      </c>
    </row>
    <row r="9" s="27" customFormat="1" ht="16.15" customHeight="1" spans="1:7">
      <c r="A9" s="100" t="s">
        <v>13</v>
      </c>
      <c r="B9" s="100">
        <v>1111</v>
      </c>
      <c r="C9" s="134">
        <v>2008</v>
      </c>
      <c r="D9" s="183">
        <f t="shared" si="0"/>
        <v>180.738073807381</v>
      </c>
      <c r="E9" s="184">
        <f t="shared" si="1"/>
        <v>35.0369872225958</v>
      </c>
      <c r="F9"/>
      <c r="G9">
        <v>1487</v>
      </c>
    </row>
    <row r="10" s="27" customFormat="1" ht="16.15" customHeight="1" spans="1:7">
      <c r="A10" s="100" t="s">
        <v>14</v>
      </c>
      <c r="B10" s="100"/>
      <c r="C10" s="134"/>
      <c r="D10" s="183"/>
      <c r="E10" s="184"/>
      <c r="F10"/>
      <c r="G10"/>
    </row>
    <row r="11" s="27" customFormat="1" ht="16.15" customHeight="1" spans="1:7">
      <c r="A11" s="100" t="s">
        <v>15</v>
      </c>
      <c r="B11" s="100">
        <v>332</v>
      </c>
      <c r="C11" s="134">
        <v>377</v>
      </c>
      <c r="D11" s="183">
        <f t="shared" si="0"/>
        <v>113.55421686747</v>
      </c>
      <c r="E11" s="184">
        <f t="shared" si="1"/>
        <v>19.6825396825397</v>
      </c>
      <c r="F11"/>
      <c r="G11">
        <v>315</v>
      </c>
    </row>
    <row r="12" s="27" customFormat="1" ht="16.15" customHeight="1" spans="1:7">
      <c r="A12" s="100" t="s">
        <v>16</v>
      </c>
      <c r="B12" s="100">
        <v>48</v>
      </c>
      <c r="C12" s="134">
        <v>48</v>
      </c>
      <c r="D12" s="183">
        <f t="shared" si="0"/>
        <v>100</v>
      </c>
      <c r="E12" s="184">
        <f t="shared" si="1"/>
        <v>9.09090909090909</v>
      </c>
      <c r="F12"/>
      <c r="G12">
        <v>44</v>
      </c>
    </row>
    <row r="13" s="27" customFormat="1" ht="16.15" customHeight="1" spans="1:7">
      <c r="A13" s="100" t="s">
        <v>17</v>
      </c>
      <c r="B13" s="100">
        <v>2100</v>
      </c>
      <c r="C13" s="134">
        <v>2390</v>
      </c>
      <c r="D13" s="183">
        <f t="shared" si="0"/>
        <v>113.809523809524</v>
      </c>
      <c r="E13" s="184">
        <f t="shared" si="1"/>
        <v>34.0437464946719</v>
      </c>
      <c r="F13"/>
      <c r="G13">
        <v>1783</v>
      </c>
    </row>
    <row r="14" s="27" customFormat="1" ht="16.15" customHeight="1" spans="1:7">
      <c r="A14" s="100" t="s">
        <v>18</v>
      </c>
      <c r="B14" s="100">
        <v>580</v>
      </c>
      <c r="C14" s="134">
        <v>564</v>
      </c>
      <c r="D14" s="183">
        <f t="shared" si="0"/>
        <v>97.2413793103448</v>
      </c>
      <c r="E14" s="184">
        <f t="shared" si="1"/>
        <v>7.22433460076046</v>
      </c>
      <c r="F14"/>
      <c r="G14">
        <v>526</v>
      </c>
    </row>
    <row r="15" s="27" customFormat="1" ht="16.15" customHeight="1" spans="1:7">
      <c r="A15" s="100" t="s">
        <v>19</v>
      </c>
      <c r="B15" s="100">
        <v>630</v>
      </c>
      <c r="C15" s="134">
        <v>642</v>
      </c>
      <c r="D15" s="183">
        <f t="shared" si="0"/>
        <v>101.904761904762</v>
      </c>
      <c r="E15" s="184">
        <f t="shared" si="1"/>
        <v>18.450184501845</v>
      </c>
      <c r="F15"/>
      <c r="G15">
        <v>542</v>
      </c>
    </row>
    <row r="16" s="27" customFormat="1" ht="16.15" customHeight="1" spans="1:7">
      <c r="A16" s="100" t="s">
        <v>20</v>
      </c>
      <c r="B16" s="100">
        <v>1580</v>
      </c>
      <c r="C16" s="134">
        <v>1621</v>
      </c>
      <c r="D16" s="183">
        <f t="shared" si="0"/>
        <v>102.594936708861</v>
      </c>
      <c r="E16" s="184">
        <f t="shared" si="1"/>
        <v>8.64611260053619</v>
      </c>
      <c r="F16"/>
      <c r="G16">
        <v>1492</v>
      </c>
    </row>
    <row r="17" s="27" customFormat="1" ht="16.15" customHeight="1" spans="1:7">
      <c r="A17" s="100" t="s">
        <v>21</v>
      </c>
      <c r="B17" s="100">
        <v>3917</v>
      </c>
      <c r="C17" s="134">
        <v>3703</v>
      </c>
      <c r="D17" s="183">
        <f t="shared" si="0"/>
        <v>94.5366351799847</v>
      </c>
      <c r="E17" s="184">
        <f t="shared" si="1"/>
        <v>11.8055555555556</v>
      </c>
      <c r="F17"/>
      <c r="G17">
        <v>3312</v>
      </c>
    </row>
    <row r="18" s="27" customFormat="1" ht="16.15" customHeight="1" spans="1:7">
      <c r="A18" s="100" t="s">
        <v>22</v>
      </c>
      <c r="B18" s="100">
        <v>382</v>
      </c>
      <c r="C18" s="134">
        <v>428</v>
      </c>
      <c r="D18" s="183">
        <f t="shared" si="0"/>
        <v>112.041884816754</v>
      </c>
      <c r="E18" s="184">
        <f t="shared" si="1"/>
        <v>26.2536873156342</v>
      </c>
      <c r="F18"/>
      <c r="G18">
        <v>339</v>
      </c>
    </row>
    <row r="19" s="27" customFormat="1" ht="16.15" customHeight="1" spans="1:7">
      <c r="A19" s="100" t="s">
        <v>23</v>
      </c>
      <c r="B19" s="100">
        <v>1480</v>
      </c>
      <c r="C19" s="134">
        <v>1766</v>
      </c>
      <c r="D19" s="183">
        <f t="shared" si="0"/>
        <v>119.324324324324</v>
      </c>
      <c r="E19" s="184">
        <f t="shared" si="1"/>
        <v>51.0692899914457</v>
      </c>
      <c r="F19"/>
      <c r="G19">
        <v>1169</v>
      </c>
    </row>
    <row r="20" s="27" customFormat="1" ht="16.15" customHeight="1" spans="1:7">
      <c r="A20" s="100" t="s">
        <v>24</v>
      </c>
      <c r="B20" s="100">
        <v>3000</v>
      </c>
      <c r="C20" s="134">
        <v>3986</v>
      </c>
      <c r="D20" s="183">
        <f t="shared" si="0"/>
        <v>132.866666666667</v>
      </c>
      <c r="E20" s="184">
        <f t="shared" si="1"/>
        <v>66.2218515429525</v>
      </c>
      <c r="F20"/>
      <c r="G20">
        <v>2398</v>
      </c>
    </row>
    <row r="21" s="27" customFormat="1" ht="16.15" customHeight="1" spans="1:7">
      <c r="A21" s="100" t="s">
        <v>25</v>
      </c>
      <c r="B21" s="100">
        <v>126</v>
      </c>
      <c r="C21" s="134"/>
      <c r="D21" s="183">
        <f t="shared" si="0"/>
        <v>0</v>
      </c>
      <c r="E21" s="184"/>
      <c r="F21"/>
      <c r="G21"/>
    </row>
    <row r="22" s="27" customFormat="1" ht="16.15" customHeight="1" spans="1:7">
      <c r="A22" s="100" t="s">
        <v>26</v>
      </c>
      <c r="B22" s="100"/>
      <c r="C22" s="134"/>
      <c r="D22" s="183"/>
      <c r="E22" s="184"/>
      <c r="F22"/>
      <c r="G22"/>
    </row>
    <row r="23" s="27" customFormat="1" ht="16.15" customHeight="1" spans="1:7">
      <c r="A23" s="100" t="s">
        <v>27</v>
      </c>
      <c r="B23" s="100">
        <f>B24+B34+B35+B36+B38+B39+B40+B42+B37</f>
        <v>7253</v>
      </c>
      <c r="C23" s="100">
        <f>C24+C34+C35+C37+C38+C40+C36+C39</f>
        <v>8651</v>
      </c>
      <c r="D23" s="183">
        <f t="shared" si="0"/>
        <v>119.274782848477</v>
      </c>
      <c r="E23" s="184">
        <f t="shared" si="1"/>
        <v>0.768782760629004</v>
      </c>
      <c r="F23"/>
      <c r="G23">
        <v>8585</v>
      </c>
    </row>
    <row r="24" s="27" customFormat="1" ht="16.15" customHeight="1" spans="1:7">
      <c r="A24" s="100" t="s">
        <v>28</v>
      </c>
      <c r="B24" s="141">
        <f>SUM(B25:B33)</f>
        <v>2772</v>
      </c>
      <c r="C24" s="141">
        <f>SUM(C25:C33)</f>
        <v>4275</v>
      </c>
      <c r="D24" s="183">
        <f t="shared" si="0"/>
        <v>154.220779220779</v>
      </c>
      <c r="E24" s="184">
        <f t="shared" si="1"/>
        <v>91.0187667560322</v>
      </c>
      <c r="F24"/>
      <c r="G24">
        <v>2238</v>
      </c>
    </row>
    <row r="25" s="27" customFormat="1" ht="16.15" customHeight="1" spans="1:7">
      <c r="A25" s="150" t="s">
        <v>29</v>
      </c>
      <c r="B25" s="141"/>
      <c r="C25" s="134"/>
      <c r="D25" s="183"/>
      <c r="E25" s="184"/>
      <c r="F25"/>
      <c r="G25"/>
    </row>
    <row r="26" s="27" customFormat="1" ht="16.15" customHeight="1" spans="1:7">
      <c r="A26" s="150" t="s">
        <v>30</v>
      </c>
      <c r="B26" s="141"/>
      <c r="C26" s="134"/>
      <c r="D26" s="183"/>
      <c r="E26" s="184"/>
      <c r="F26"/>
      <c r="G26"/>
    </row>
    <row r="27" s="27" customFormat="1" ht="16.15" customHeight="1" spans="1:7">
      <c r="A27" s="150" t="s">
        <v>31</v>
      </c>
      <c r="B27" s="151">
        <v>30</v>
      </c>
      <c r="C27" s="134"/>
      <c r="D27" s="183">
        <f t="shared" si="0"/>
        <v>0</v>
      </c>
      <c r="E27" s="184">
        <f t="shared" si="1"/>
        <v>-100</v>
      </c>
      <c r="F27"/>
      <c r="G27">
        <v>6</v>
      </c>
    </row>
    <row r="28" s="27" customFormat="1" ht="16.15" customHeight="1" spans="1:7">
      <c r="A28" s="100" t="s">
        <v>32</v>
      </c>
      <c r="B28" s="151">
        <v>800</v>
      </c>
      <c r="C28" s="134">
        <v>1183</v>
      </c>
      <c r="D28" s="183">
        <f t="shared" si="0"/>
        <v>147.875</v>
      </c>
      <c r="E28" s="184">
        <f t="shared" si="1"/>
        <v>38.6869871043376</v>
      </c>
      <c r="F28"/>
      <c r="G28">
        <v>853</v>
      </c>
    </row>
    <row r="29" s="27" customFormat="1" ht="16.15" customHeight="1" spans="1:7">
      <c r="A29" s="100" t="s">
        <v>33</v>
      </c>
      <c r="B29" s="151"/>
      <c r="C29" s="134"/>
      <c r="D29" s="183"/>
      <c r="E29" s="184"/>
      <c r="F29"/>
      <c r="G29"/>
    </row>
    <row r="30" s="27" customFormat="1" ht="16.15" customHeight="1" spans="1:7">
      <c r="A30" s="100" t="s">
        <v>34</v>
      </c>
      <c r="B30" s="151">
        <v>80</v>
      </c>
      <c r="C30" s="134">
        <v>101</v>
      </c>
      <c r="D30" s="183">
        <f t="shared" si="0"/>
        <v>126.25</v>
      </c>
      <c r="E30" s="184">
        <f t="shared" si="1"/>
        <v>18.8235294117647</v>
      </c>
      <c r="F30"/>
      <c r="G30">
        <v>85</v>
      </c>
    </row>
    <row r="31" s="27" customFormat="1" ht="16.15" customHeight="1" spans="1:7">
      <c r="A31" s="100" t="s">
        <v>35</v>
      </c>
      <c r="B31" s="152">
        <v>931</v>
      </c>
      <c r="C31" s="134">
        <v>2180</v>
      </c>
      <c r="D31" s="183">
        <f t="shared" si="0"/>
        <v>234.156820622986</v>
      </c>
      <c r="E31" s="184">
        <f t="shared" si="1"/>
        <v>918.691588785047</v>
      </c>
      <c r="F31"/>
      <c r="G31">
        <v>214</v>
      </c>
    </row>
    <row r="32" s="27" customFormat="1" ht="16.15" customHeight="1" spans="1:7">
      <c r="A32" s="100" t="s">
        <v>36</v>
      </c>
      <c r="B32" s="152">
        <v>931</v>
      </c>
      <c r="C32" s="134">
        <v>788</v>
      </c>
      <c r="D32" s="183">
        <f t="shared" si="0"/>
        <v>84.640171858217</v>
      </c>
      <c r="E32" s="184">
        <f t="shared" si="1"/>
        <v>2.60416666666667</v>
      </c>
      <c r="F32"/>
      <c r="G32">
        <v>768</v>
      </c>
    </row>
    <row r="33" s="27" customFormat="1" ht="16.15" customHeight="1" spans="1:7">
      <c r="A33" s="100" t="s">
        <v>47</v>
      </c>
      <c r="B33" s="152"/>
      <c r="C33" s="134">
        <v>23</v>
      </c>
      <c r="D33" s="183"/>
      <c r="E33" s="184">
        <f t="shared" si="1"/>
        <v>-92.6282051282051</v>
      </c>
      <c r="F33"/>
      <c r="G33">
        <v>312</v>
      </c>
    </row>
    <row r="34" s="27" customFormat="1" ht="16.15" customHeight="1" spans="1:7">
      <c r="A34" s="100" t="s">
        <v>38</v>
      </c>
      <c r="B34" s="152">
        <v>1928</v>
      </c>
      <c r="C34" s="134">
        <v>2583</v>
      </c>
      <c r="D34" s="183">
        <f t="shared" si="0"/>
        <v>133.973029045643</v>
      </c>
      <c r="E34" s="184">
        <f t="shared" si="1"/>
        <v>187.639198218263</v>
      </c>
      <c r="F34"/>
      <c r="G34">
        <v>898</v>
      </c>
    </row>
    <row r="35" s="27" customFormat="1" ht="16.15" customHeight="1" spans="1:7">
      <c r="A35" s="100" t="s">
        <v>39</v>
      </c>
      <c r="B35" s="152">
        <v>2073</v>
      </c>
      <c r="C35" s="134">
        <v>1292</v>
      </c>
      <c r="D35" s="183">
        <f t="shared" si="0"/>
        <v>62.3251326579836</v>
      </c>
      <c r="E35" s="184">
        <f t="shared" si="1"/>
        <v>-46.4566929133858</v>
      </c>
      <c r="F35"/>
      <c r="G35">
        <v>2413</v>
      </c>
    </row>
    <row r="36" s="27" customFormat="1" ht="16.15" customHeight="1" spans="1:7">
      <c r="A36" s="100" t="s">
        <v>40</v>
      </c>
      <c r="B36" s="152">
        <v>11</v>
      </c>
      <c r="C36" s="134"/>
      <c r="D36" s="183">
        <f t="shared" si="0"/>
        <v>0</v>
      </c>
      <c r="E36" s="184">
        <f t="shared" si="1"/>
        <v>-100</v>
      </c>
      <c r="F36"/>
      <c r="G36">
        <v>2511</v>
      </c>
    </row>
    <row r="37" s="27" customFormat="1" ht="16.15" customHeight="1" spans="1:7">
      <c r="A37" s="100" t="s">
        <v>41</v>
      </c>
      <c r="B37" s="152">
        <v>260</v>
      </c>
      <c r="C37" s="134">
        <v>347</v>
      </c>
      <c r="D37" s="183">
        <f t="shared" si="0"/>
        <v>133.461538461538</v>
      </c>
      <c r="E37" s="184">
        <f t="shared" si="1"/>
        <v>-26.1702127659574</v>
      </c>
      <c r="F37"/>
      <c r="G37">
        <v>470</v>
      </c>
    </row>
    <row r="38" s="27" customFormat="1" ht="16.15" customHeight="1" spans="1:7">
      <c r="A38" s="100" t="s">
        <v>42</v>
      </c>
      <c r="B38" s="152">
        <v>80</v>
      </c>
      <c r="C38" s="134"/>
      <c r="D38" s="183">
        <f t="shared" si="0"/>
        <v>0</v>
      </c>
      <c r="E38" s="184">
        <f t="shared" si="1"/>
        <v>-100</v>
      </c>
      <c r="F38"/>
      <c r="G38">
        <v>2</v>
      </c>
    </row>
    <row r="39" s="27" customFormat="1" ht="16.15" customHeight="1" spans="1:7">
      <c r="A39" s="100" t="s">
        <v>43</v>
      </c>
      <c r="B39" s="153">
        <v>120</v>
      </c>
      <c r="C39" s="134"/>
      <c r="D39" s="183">
        <f t="shared" si="0"/>
        <v>0</v>
      </c>
      <c r="E39" s="184">
        <f t="shared" si="1"/>
        <v>-100</v>
      </c>
      <c r="F39"/>
      <c r="G39">
        <v>24</v>
      </c>
    </row>
    <row r="40" s="27" customFormat="1" ht="16.15" customHeight="1" spans="1:7">
      <c r="A40" s="100" t="s">
        <v>44</v>
      </c>
      <c r="B40" s="153">
        <v>9</v>
      </c>
      <c r="C40" s="134">
        <v>154</v>
      </c>
      <c r="D40" s="183">
        <f t="shared" si="0"/>
        <v>1711.11111111111</v>
      </c>
      <c r="E40" s="184">
        <f t="shared" si="1"/>
        <v>431.034482758621</v>
      </c>
      <c r="F40"/>
      <c r="G40">
        <v>29</v>
      </c>
    </row>
  </sheetData>
  <mergeCells count="1">
    <mergeCell ref="A2:E2"/>
  </mergeCells>
  <printOptions horizontalCentered="1"/>
  <pageMargins left="1.18055555555556" right="0.984027777777778" top="0.984027777777778" bottom="0.984027777777778" header="0" footer="0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O39"/>
  <sheetViews>
    <sheetView showGridLines="0" showZeros="0" workbookViewId="0">
      <selection activeCell="E5" sqref="E5"/>
    </sheetView>
  </sheetViews>
  <sheetFormatPr defaultColWidth="9" defaultRowHeight="14.25"/>
  <cols>
    <col min="1" max="1" width="26.875" style="91" customWidth="1"/>
    <col min="2" max="3" width="10.625" style="91" customWidth="1"/>
    <col min="4" max="4" width="11.625" style="91" customWidth="1"/>
    <col min="5" max="5" width="13.625" style="91" customWidth="1"/>
    <col min="6" max="6" width="9" style="91"/>
    <col min="7" max="7" width="13.75" style="91" customWidth="1"/>
    <col min="8" max="223" width="9" style="91"/>
  </cols>
  <sheetData>
    <row r="1" s="88" customFormat="1" ht="17.25" customHeight="1" spans="1:223">
      <c r="A1" s="112" t="s">
        <v>48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</row>
    <row r="2" s="88" customFormat="1" ht="24.75" customHeight="1" spans="1:223">
      <c r="A2" s="93" t="s">
        <v>49</v>
      </c>
      <c r="B2" s="93"/>
      <c r="C2" s="93"/>
      <c r="D2" s="93"/>
      <c r="E2" s="93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</row>
    <row r="3" s="88" customFormat="1" ht="17.25" customHeight="1" spans="1:223">
      <c r="A3" s="114"/>
      <c r="B3" s="91"/>
      <c r="C3" s="73"/>
      <c r="D3" s="73"/>
      <c r="E3" s="91" t="s">
        <v>2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</row>
    <row r="4" s="177" customFormat="1" ht="31.5" customHeight="1" spans="1:5">
      <c r="A4" s="96" t="s">
        <v>3</v>
      </c>
      <c r="B4" s="96" t="s">
        <v>50</v>
      </c>
      <c r="C4" s="95" t="s">
        <v>5</v>
      </c>
      <c r="D4" s="95" t="s">
        <v>51</v>
      </c>
      <c r="E4" s="95" t="s">
        <v>52</v>
      </c>
    </row>
    <row r="5" s="27" customFormat="1" ht="23.1" customHeight="1" spans="1:223">
      <c r="A5" s="116" t="s">
        <v>53</v>
      </c>
      <c r="B5" s="100">
        <f>SUM(B6:B29)</f>
        <v>232849</v>
      </c>
      <c r="C5" s="100">
        <f>SUM(C6:C29)</f>
        <v>230437</v>
      </c>
      <c r="D5" s="102">
        <f>C5/B5*100</f>
        <v>98.9641355556605</v>
      </c>
      <c r="E5" s="102">
        <f>(C5-H5)/H5*100</f>
        <v>15.1637971963317</v>
      </c>
      <c r="F5" s="98"/>
      <c r="G5" s="98"/>
      <c r="H5" s="98">
        <f>SUM(H6:H29)</f>
        <v>200095</v>
      </c>
      <c r="I5" s="98"/>
      <c r="J5" s="98">
        <v>2412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</row>
    <row r="6" s="27" customFormat="1" ht="23.1" customHeight="1" spans="1:223">
      <c r="A6" s="100" t="s">
        <v>54</v>
      </c>
      <c r="B6" s="100">
        <v>20053</v>
      </c>
      <c r="C6" s="100">
        <v>20003</v>
      </c>
      <c r="D6" s="102">
        <f>C6/B6*100</f>
        <v>99.7506607490151</v>
      </c>
      <c r="E6" s="102">
        <f t="shared" ref="E6:E29" si="0">(C6-H6)/H6*100</f>
        <v>-10.1392632524708</v>
      </c>
      <c r="F6" s="98"/>
      <c r="G6" s="98" t="s">
        <v>54</v>
      </c>
      <c r="H6" s="98">
        <v>22260</v>
      </c>
      <c r="I6" s="98"/>
      <c r="J6" s="98">
        <v>50</v>
      </c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</row>
    <row r="7" s="27" customFormat="1" ht="23.1" customHeight="1" spans="1:223">
      <c r="A7" s="100" t="s">
        <v>55</v>
      </c>
      <c r="B7" s="100">
        <v>0</v>
      </c>
      <c r="C7" s="100"/>
      <c r="D7" s="102"/>
      <c r="E7" s="102"/>
      <c r="F7" s="98"/>
      <c r="G7" s="98" t="s">
        <v>55</v>
      </c>
      <c r="H7" s="98">
        <v>0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</row>
    <row r="8" s="27" customFormat="1" ht="23.1" customHeight="1" spans="1:223">
      <c r="A8" s="100" t="s">
        <v>56</v>
      </c>
      <c r="B8" s="100">
        <v>1</v>
      </c>
      <c r="C8" s="100">
        <v>1</v>
      </c>
      <c r="D8" s="102">
        <f t="shared" ref="D8:D29" si="1">C8/B8*100</f>
        <v>100</v>
      </c>
      <c r="E8" s="102">
        <f t="shared" si="0"/>
        <v>-88.8888888888889</v>
      </c>
      <c r="F8" s="98"/>
      <c r="G8" s="98" t="s">
        <v>56</v>
      </c>
      <c r="H8" s="98">
        <v>9</v>
      </c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</row>
    <row r="9" s="27" customFormat="1" ht="23.1" customHeight="1" spans="1:223">
      <c r="A9" s="100" t="s">
        <v>57</v>
      </c>
      <c r="B9" s="100">
        <v>8787</v>
      </c>
      <c r="C9" s="100">
        <v>8787</v>
      </c>
      <c r="D9" s="102">
        <f t="shared" si="1"/>
        <v>100</v>
      </c>
      <c r="E9" s="102">
        <f t="shared" si="0"/>
        <v>-5.69864777849324</v>
      </c>
      <c r="F9" s="98"/>
      <c r="G9" s="98" t="s">
        <v>57</v>
      </c>
      <c r="H9" s="98">
        <v>9318</v>
      </c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</row>
    <row r="10" s="27" customFormat="1" ht="23.1" customHeight="1" spans="1:223">
      <c r="A10" s="100" t="s">
        <v>58</v>
      </c>
      <c r="B10" s="100">
        <v>43942</v>
      </c>
      <c r="C10" s="100">
        <v>43934</v>
      </c>
      <c r="D10" s="102">
        <f t="shared" si="1"/>
        <v>99.9817941832415</v>
      </c>
      <c r="E10" s="102">
        <f t="shared" si="0"/>
        <v>7.65498652291105</v>
      </c>
      <c r="F10" s="98"/>
      <c r="G10" s="98" t="s">
        <v>58</v>
      </c>
      <c r="H10" s="98">
        <v>40810</v>
      </c>
      <c r="I10" s="98"/>
      <c r="J10" s="98">
        <v>8</v>
      </c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</row>
    <row r="11" s="27" customFormat="1" ht="23.1" customHeight="1" spans="1:223">
      <c r="A11" s="100" t="s">
        <v>59</v>
      </c>
      <c r="B11" s="100">
        <v>807</v>
      </c>
      <c r="C11" s="100">
        <v>807</v>
      </c>
      <c r="D11" s="102">
        <f t="shared" si="1"/>
        <v>100</v>
      </c>
      <c r="E11" s="102">
        <f t="shared" si="0"/>
        <v>-10.2335928809789</v>
      </c>
      <c r="F11" s="98"/>
      <c r="G11" s="98" t="s">
        <v>59</v>
      </c>
      <c r="H11" s="98">
        <v>899</v>
      </c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</row>
    <row r="12" s="27" customFormat="1" ht="23.1" customHeight="1" spans="1:223">
      <c r="A12" s="100" t="s">
        <v>60</v>
      </c>
      <c r="B12" s="100">
        <v>1527</v>
      </c>
      <c r="C12" s="100">
        <v>1523</v>
      </c>
      <c r="D12" s="102">
        <f t="shared" si="1"/>
        <v>99.7380484610347</v>
      </c>
      <c r="E12" s="102">
        <f t="shared" si="0"/>
        <v>6.28053035589672</v>
      </c>
      <c r="F12" s="98"/>
      <c r="G12" s="98" t="s">
        <v>60</v>
      </c>
      <c r="H12" s="98">
        <v>1433</v>
      </c>
      <c r="I12" s="98"/>
      <c r="J12" s="98">
        <v>4</v>
      </c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</row>
    <row r="13" s="27" customFormat="1" ht="23.1" customHeight="1" spans="1:223">
      <c r="A13" s="100" t="s">
        <v>61</v>
      </c>
      <c r="B13" s="100">
        <v>31779</v>
      </c>
      <c r="C13" s="100">
        <v>31313</v>
      </c>
      <c r="D13" s="102">
        <f t="shared" si="1"/>
        <v>98.5336228326883</v>
      </c>
      <c r="E13" s="102">
        <f t="shared" si="0"/>
        <v>50.2759514325479</v>
      </c>
      <c r="F13" s="98"/>
      <c r="G13" s="98" t="s">
        <v>61</v>
      </c>
      <c r="H13" s="98">
        <v>20837</v>
      </c>
      <c r="I13" s="98"/>
      <c r="J13" s="98">
        <v>466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</row>
    <row r="14" s="27" customFormat="1" ht="23.1" customHeight="1" spans="1:223">
      <c r="A14" s="100" t="s">
        <v>62</v>
      </c>
      <c r="B14" s="100">
        <v>41780</v>
      </c>
      <c r="C14" s="100">
        <v>41756</v>
      </c>
      <c r="D14" s="102">
        <f t="shared" si="1"/>
        <v>99.9425562470081</v>
      </c>
      <c r="E14" s="102">
        <f t="shared" si="0"/>
        <v>36.9677884930788</v>
      </c>
      <c r="F14" s="98"/>
      <c r="G14" s="98" t="s">
        <v>62</v>
      </c>
      <c r="H14" s="98">
        <v>30486</v>
      </c>
      <c r="I14" s="98"/>
      <c r="J14" s="98">
        <v>24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</row>
    <row r="15" s="27" customFormat="1" ht="23.1" customHeight="1" spans="1:223">
      <c r="A15" s="100" t="s">
        <v>63</v>
      </c>
      <c r="B15" s="100">
        <v>13166</v>
      </c>
      <c r="C15" s="100">
        <v>12469</v>
      </c>
      <c r="D15" s="102">
        <f t="shared" si="1"/>
        <v>94.7060610663831</v>
      </c>
      <c r="E15" s="102">
        <f t="shared" si="0"/>
        <v>20.9760357038906</v>
      </c>
      <c r="F15" s="98"/>
      <c r="G15" s="98" t="s">
        <v>63</v>
      </c>
      <c r="H15" s="98">
        <v>10307</v>
      </c>
      <c r="I15" s="98"/>
      <c r="J15" s="98">
        <v>697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</row>
    <row r="16" s="27" customFormat="1" ht="23.1" customHeight="1" spans="1:223">
      <c r="A16" s="100" t="s">
        <v>64</v>
      </c>
      <c r="B16" s="100">
        <v>12451</v>
      </c>
      <c r="C16" s="100">
        <v>12451</v>
      </c>
      <c r="D16" s="102">
        <f t="shared" si="1"/>
        <v>100</v>
      </c>
      <c r="E16" s="102">
        <f t="shared" si="0"/>
        <v>19.2167751819226</v>
      </c>
      <c r="F16" s="98"/>
      <c r="G16" s="98" t="s">
        <v>64</v>
      </c>
      <c r="H16" s="98">
        <v>10444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</row>
    <row r="17" s="27" customFormat="1" ht="23.1" customHeight="1" spans="1:223">
      <c r="A17" s="100" t="s">
        <v>65</v>
      </c>
      <c r="B17" s="100">
        <v>41404</v>
      </c>
      <c r="C17" s="100">
        <v>41117</v>
      </c>
      <c r="D17" s="102">
        <f t="shared" si="1"/>
        <v>99.3068302579461</v>
      </c>
      <c r="E17" s="102">
        <f t="shared" si="0"/>
        <v>9.45561027552243</v>
      </c>
      <c r="F17" s="98"/>
      <c r="G17" s="98" t="s">
        <v>65</v>
      </c>
      <c r="H17" s="98">
        <v>37565</v>
      </c>
      <c r="I17" s="98"/>
      <c r="J17" s="98">
        <v>287</v>
      </c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</row>
    <row r="18" s="27" customFormat="1" ht="23.1" customHeight="1" spans="1:223">
      <c r="A18" s="100" t="s">
        <v>66</v>
      </c>
      <c r="B18" s="100">
        <v>1908</v>
      </c>
      <c r="C18" s="100">
        <v>1908</v>
      </c>
      <c r="D18" s="102">
        <f t="shared" si="1"/>
        <v>100</v>
      </c>
      <c r="E18" s="102">
        <f t="shared" si="0"/>
        <v>-24.822695035461</v>
      </c>
      <c r="F18" s="98"/>
      <c r="G18" s="98" t="s">
        <v>66</v>
      </c>
      <c r="H18" s="98">
        <v>2538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</row>
    <row r="19" s="27" customFormat="1" ht="23.1" customHeight="1" spans="1:223">
      <c r="A19" s="178" t="s">
        <v>67</v>
      </c>
      <c r="B19" s="100">
        <v>414</v>
      </c>
      <c r="C19" s="100">
        <v>414</v>
      </c>
      <c r="D19" s="102">
        <f t="shared" si="1"/>
        <v>100</v>
      </c>
      <c r="E19" s="102">
        <f t="shared" si="0"/>
        <v>-45.8115183246073</v>
      </c>
      <c r="F19" s="98"/>
      <c r="G19" s="98" t="s">
        <v>67</v>
      </c>
      <c r="H19" s="98">
        <v>764</v>
      </c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</row>
    <row r="20" s="27" customFormat="1" ht="23.1" customHeight="1" spans="1:223">
      <c r="A20" s="178" t="s">
        <v>68</v>
      </c>
      <c r="B20" s="100">
        <v>1220</v>
      </c>
      <c r="C20" s="100">
        <v>885</v>
      </c>
      <c r="D20" s="102">
        <f t="shared" si="1"/>
        <v>72.5409836065574</v>
      </c>
      <c r="E20" s="102">
        <f t="shared" si="0"/>
        <v>-0.895856662933931</v>
      </c>
      <c r="F20" s="98"/>
      <c r="G20" s="98" t="s">
        <v>68</v>
      </c>
      <c r="H20" s="98">
        <v>893</v>
      </c>
      <c r="I20" s="98"/>
      <c r="J20" s="98">
        <v>335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</row>
    <row r="21" s="27" customFormat="1" ht="23.1" customHeight="1" spans="1:223">
      <c r="A21" s="179" t="s">
        <v>69</v>
      </c>
      <c r="B21" s="100">
        <v>0</v>
      </c>
      <c r="C21" s="100"/>
      <c r="D21" s="102"/>
      <c r="E21" s="102"/>
      <c r="F21" s="98"/>
      <c r="G21" s="98" t="s">
        <v>69</v>
      </c>
      <c r="H21" s="98">
        <v>0</v>
      </c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</row>
    <row r="22" s="27" customFormat="1" ht="23.1" customHeight="1" spans="1:223">
      <c r="A22" s="178" t="s">
        <v>70</v>
      </c>
      <c r="B22" s="100">
        <v>0</v>
      </c>
      <c r="C22" s="100"/>
      <c r="D22" s="102"/>
      <c r="E22" s="102"/>
      <c r="F22" s="98"/>
      <c r="G22" s="98" t="s">
        <v>70</v>
      </c>
      <c r="H22" s="98">
        <v>0</v>
      </c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</row>
    <row r="23" s="27" customFormat="1" ht="23.1" customHeight="1" spans="1:223">
      <c r="A23" s="178" t="s">
        <v>71</v>
      </c>
      <c r="B23" s="100">
        <v>529</v>
      </c>
      <c r="C23" s="100">
        <v>529</v>
      </c>
      <c r="D23" s="102">
        <f t="shared" si="1"/>
        <v>100</v>
      </c>
      <c r="E23" s="102">
        <f t="shared" si="0"/>
        <v>-86.8079800498753</v>
      </c>
      <c r="F23" s="98"/>
      <c r="G23" s="98" t="s">
        <v>71</v>
      </c>
      <c r="H23" s="98">
        <v>4010</v>
      </c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</row>
    <row r="24" s="27" customFormat="1" ht="23.1" customHeight="1" spans="1:223">
      <c r="A24" s="178" t="s">
        <v>72</v>
      </c>
      <c r="B24" s="100">
        <v>11205</v>
      </c>
      <c r="C24" s="100">
        <v>10864</v>
      </c>
      <c r="D24" s="102">
        <f t="shared" si="1"/>
        <v>96.9567157518965</v>
      </c>
      <c r="E24" s="102">
        <f t="shared" si="0"/>
        <v>102.120930232558</v>
      </c>
      <c r="F24" s="98"/>
      <c r="G24" s="98" t="s">
        <v>72</v>
      </c>
      <c r="H24" s="98">
        <v>5375</v>
      </c>
      <c r="I24" s="98"/>
      <c r="J24" s="98">
        <v>341</v>
      </c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</row>
    <row r="25" s="27" customFormat="1" ht="23.1" customHeight="1" spans="1:223">
      <c r="A25" s="178" t="s">
        <v>73</v>
      </c>
      <c r="B25" s="100">
        <v>108</v>
      </c>
      <c r="C25" s="100">
        <v>108</v>
      </c>
      <c r="D25" s="102">
        <f t="shared" si="1"/>
        <v>100</v>
      </c>
      <c r="E25" s="102">
        <f t="shared" si="0"/>
        <v>-44.3298969072165</v>
      </c>
      <c r="F25" s="98"/>
      <c r="G25" s="98" t="s">
        <v>73</v>
      </c>
      <c r="H25" s="98">
        <v>194</v>
      </c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</row>
    <row r="26" s="27" customFormat="1" ht="23.1" customHeight="1" spans="1:223">
      <c r="A26" s="179" t="s">
        <v>74</v>
      </c>
      <c r="B26" s="100">
        <v>0</v>
      </c>
      <c r="C26" s="100"/>
      <c r="D26" s="102"/>
      <c r="E26" s="102"/>
      <c r="F26" s="98"/>
      <c r="G26" s="98" t="s">
        <v>74</v>
      </c>
      <c r="H26" s="98">
        <v>0</v>
      </c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</row>
    <row r="27" s="27" customFormat="1" ht="23.1" customHeight="1" spans="1:223">
      <c r="A27" s="178" t="s">
        <v>75</v>
      </c>
      <c r="B27" s="100">
        <v>1223</v>
      </c>
      <c r="C27" s="100">
        <v>1223</v>
      </c>
      <c r="D27" s="102">
        <f t="shared" si="1"/>
        <v>100</v>
      </c>
      <c r="E27" s="102">
        <f t="shared" si="0"/>
        <v>-24.0844196151459</v>
      </c>
      <c r="F27" s="98"/>
      <c r="G27" s="98" t="s">
        <v>76</v>
      </c>
      <c r="H27" s="98">
        <v>1611</v>
      </c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</row>
    <row r="28" s="27" customFormat="1" ht="23.1" customHeight="1" spans="1:223">
      <c r="A28" s="130" t="s">
        <v>77</v>
      </c>
      <c r="B28" s="100">
        <v>188</v>
      </c>
      <c r="C28" s="100">
        <v>188</v>
      </c>
      <c r="D28" s="102">
        <f t="shared" si="1"/>
        <v>100</v>
      </c>
      <c r="E28" s="102"/>
      <c r="F28" s="98"/>
      <c r="G28" s="98" t="s">
        <v>78</v>
      </c>
      <c r="H28" s="98">
        <v>0</v>
      </c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</row>
    <row r="29" s="27" customFormat="1" ht="23.1" customHeight="1" spans="1:223">
      <c r="A29" s="100" t="s">
        <v>79</v>
      </c>
      <c r="B29" s="100">
        <v>357</v>
      </c>
      <c r="C29" s="100">
        <v>157</v>
      </c>
      <c r="D29" s="102">
        <f t="shared" si="1"/>
        <v>43.9775910364146</v>
      </c>
      <c r="E29" s="102">
        <f t="shared" si="0"/>
        <v>-54.093567251462</v>
      </c>
      <c r="F29" s="98"/>
      <c r="G29" s="98" t="s">
        <v>80</v>
      </c>
      <c r="H29" s="98">
        <v>342</v>
      </c>
      <c r="I29" s="98"/>
      <c r="J29" s="98">
        <v>200</v>
      </c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</row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</sheetData>
  <mergeCells count="1">
    <mergeCell ref="A2:E2"/>
  </mergeCells>
  <printOptions horizontalCentered="1"/>
  <pageMargins left="0.984027777777778" right="0.984027777777778" top="0.984027777777778" bottom="1.18055555555556" header="0" footer="0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G41"/>
  <sheetViews>
    <sheetView showGridLines="0" showZeros="0" workbookViewId="0">
      <selection activeCell="E5" sqref="E5"/>
    </sheetView>
  </sheetViews>
  <sheetFormatPr defaultColWidth="9" defaultRowHeight="14.25"/>
  <cols>
    <col min="1" max="1" width="28.875" style="91" customWidth="1"/>
    <col min="2" max="3" width="9.625" style="91" customWidth="1"/>
    <col min="4" max="4" width="12.375" style="91" customWidth="1"/>
    <col min="5" max="5" width="13.625" style="91" customWidth="1"/>
    <col min="6" max="241" width="9" style="91"/>
  </cols>
  <sheetData>
    <row r="1" s="88" customFormat="1" ht="18" customHeight="1" spans="1:241">
      <c r="A1" s="112" t="s">
        <v>81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</row>
    <row r="2" s="88" customFormat="1" ht="27.75" customHeight="1" spans="1:241">
      <c r="A2" s="93" t="s">
        <v>82</v>
      </c>
      <c r="B2" s="93"/>
      <c r="C2" s="93"/>
      <c r="D2" s="93"/>
      <c r="E2" s="93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</row>
    <row r="3" s="88" customFormat="1" ht="15.75" customHeight="1" spans="1:241">
      <c r="A3" s="114"/>
      <c r="B3" s="91"/>
      <c r="C3" s="73"/>
      <c r="D3" s="73"/>
      <c r="E3" s="91" t="s">
        <v>2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</row>
    <row r="4" s="177" customFormat="1" ht="30" customHeight="1" spans="1:5">
      <c r="A4" s="96" t="s">
        <v>3</v>
      </c>
      <c r="B4" s="96" t="s">
        <v>50</v>
      </c>
      <c r="C4" s="95" t="s">
        <v>5</v>
      </c>
      <c r="D4" s="95" t="s">
        <v>51</v>
      </c>
      <c r="E4" s="95" t="s">
        <v>52</v>
      </c>
    </row>
    <row r="5" s="27" customFormat="1" ht="23.1" customHeight="1" spans="1:241">
      <c r="A5" s="116" t="s">
        <v>53</v>
      </c>
      <c r="B5" s="100">
        <f>SUM(B6:B29)</f>
        <v>216441</v>
      </c>
      <c r="C5" s="100">
        <f>SUM(C6:C29)</f>
        <v>214029</v>
      </c>
      <c r="D5" s="102">
        <f>C5/B5*100</f>
        <v>98.885608549212</v>
      </c>
      <c r="E5" s="102">
        <f>(C5-G5)/G5*100</f>
        <v>15.9319885600381</v>
      </c>
      <c r="F5" s="98"/>
      <c r="G5" s="98">
        <v>184616</v>
      </c>
      <c r="H5" s="98"/>
      <c r="I5" s="98">
        <v>2412</v>
      </c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</row>
    <row r="6" s="27" customFormat="1" ht="23.1" customHeight="1" spans="1:241">
      <c r="A6" s="100" t="s">
        <v>54</v>
      </c>
      <c r="B6" s="100">
        <v>12611</v>
      </c>
      <c r="C6" s="100">
        <f>20003-7442</f>
        <v>12561</v>
      </c>
      <c r="D6" s="102">
        <f t="shared" ref="D6:D29" si="0">C6/B6*100</f>
        <v>99.6035207358655</v>
      </c>
      <c r="E6" s="102">
        <f t="shared" ref="E6:E29" si="1">(C6-G6)/G6*100</f>
        <v>-6.11405934673742</v>
      </c>
      <c r="F6" s="98"/>
      <c r="G6" s="98">
        <v>13379</v>
      </c>
      <c r="H6" s="98"/>
      <c r="I6" s="98">
        <v>50</v>
      </c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</row>
    <row r="7" s="27" customFormat="1" ht="23.1" customHeight="1" spans="1:241">
      <c r="A7" s="100" t="s">
        <v>55</v>
      </c>
      <c r="B7" s="100">
        <v>0</v>
      </c>
      <c r="C7" s="100"/>
      <c r="D7" s="102"/>
      <c r="E7" s="102"/>
      <c r="F7" s="98"/>
      <c r="G7" s="98">
        <v>0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</row>
    <row r="8" s="27" customFormat="1" ht="23.1" customHeight="1" spans="1:241">
      <c r="A8" s="100" t="s">
        <v>56</v>
      </c>
      <c r="B8" s="100">
        <v>0</v>
      </c>
      <c r="C8" s="100">
        <v>0</v>
      </c>
      <c r="D8" s="102"/>
      <c r="E8" s="102">
        <f t="shared" si="1"/>
        <v>-100</v>
      </c>
      <c r="F8" s="98"/>
      <c r="G8" s="98">
        <v>9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</row>
    <row r="9" s="27" customFormat="1" ht="23.1" customHeight="1" spans="1:241">
      <c r="A9" s="100" t="s">
        <v>57</v>
      </c>
      <c r="B9" s="100">
        <v>8774</v>
      </c>
      <c r="C9" s="100">
        <f>8787-13</f>
        <v>8774</v>
      </c>
      <c r="D9" s="102">
        <f t="shared" si="0"/>
        <v>100</v>
      </c>
      <c r="E9" s="102">
        <f t="shared" si="1"/>
        <v>-5.53402239448751</v>
      </c>
      <c r="F9" s="98"/>
      <c r="G9" s="98">
        <v>9288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</row>
    <row r="10" s="27" customFormat="1" ht="23.1" customHeight="1" spans="1:241">
      <c r="A10" s="100" t="s">
        <v>58</v>
      </c>
      <c r="B10" s="100">
        <v>43937</v>
      </c>
      <c r="C10" s="100">
        <f>43934-5</f>
        <v>43929</v>
      </c>
      <c r="D10" s="102">
        <f t="shared" si="0"/>
        <v>99.9817921114323</v>
      </c>
      <c r="E10" s="102">
        <f t="shared" si="1"/>
        <v>7.64537234433581</v>
      </c>
      <c r="F10" s="98"/>
      <c r="G10" s="98">
        <f>40831-22</f>
        <v>40809</v>
      </c>
      <c r="H10" s="98"/>
      <c r="I10" s="98">
        <v>8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</row>
    <row r="11" s="27" customFormat="1" ht="23.1" customHeight="1" spans="1:241">
      <c r="A11" s="100" t="s">
        <v>59</v>
      </c>
      <c r="B11" s="100">
        <v>807</v>
      </c>
      <c r="C11" s="100">
        <v>807</v>
      </c>
      <c r="D11" s="102">
        <f t="shared" si="0"/>
        <v>100</v>
      </c>
      <c r="E11" s="102">
        <f t="shared" si="1"/>
        <v>-10.2335928809789</v>
      </c>
      <c r="F11" s="98"/>
      <c r="G11" s="98">
        <v>899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</row>
    <row r="12" s="27" customFormat="1" ht="23.1" customHeight="1" spans="1:241">
      <c r="A12" s="100" t="s">
        <v>60</v>
      </c>
      <c r="B12" s="100">
        <v>1462</v>
      </c>
      <c r="C12" s="100">
        <f>1523-65</f>
        <v>1458</v>
      </c>
      <c r="D12" s="102">
        <f t="shared" si="0"/>
        <v>99.7264021887825</v>
      </c>
      <c r="E12" s="102">
        <f t="shared" si="1"/>
        <v>1.74459176552687</v>
      </c>
      <c r="F12" s="98"/>
      <c r="G12" s="98">
        <v>1433</v>
      </c>
      <c r="H12" s="98"/>
      <c r="I12" s="98">
        <v>4</v>
      </c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</row>
    <row r="13" s="27" customFormat="1" ht="23.1" customHeight="1" spans="1:241">
      <c r="A13" s="100" t="s">
        <v>61</v>
      </c>
      <c r="B13" s="100">
        <v>30978</v>
      </c>
      <c r="C13" s="100">
        <f>31313-801</f>
        <v>30512</v>
      </c>
      <c r="D13" s="102">
        <f t="shared" si="0"/>
        <v>98.495706630512</v>
      </c>
      <c r="E13" s="102">
        <f t="shared" si="1"/>
        <v>48.6070524060004</v>
      </c>
      <c r="F13" s="98"/>
      <c r="G13" s="98">
        <v>20532</v>
      </c>
      <c r="H13" s="98"/>
      <c r="I13" s="98">
        <v>466</v>
      </c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</row>
    <row r="14" s="27" customFormat="1" ht="23.1" customHeight="1" spans="1:241">
      <c r="A14" s="100" t="s">
        <v>62</v>
      </c>
      <c r="B14" s="100">
        <v>41604</v>
      </c>
      <c r="C14" s="100">
        <f>41756-176</f>
        <v>41580</v>
      </c>
      <c r="D14" s="102">
        <f t="shared" si="0"/>
        <v>99.9423132391116</v>
      </c>
      <c r="E14" s="102">
        <f t="shared" si="1"/>
        <v>39.5395664138533</v>
      </c>
      <c r="F14" s="98"/>
      <c r="G14" s="98">
        <v>29798</v>
      </c>
      <c r="H14" s="98"/>
      <c r="I14" s="98">
        <v>24</v>
      </c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</row>
    <row r="15" s="27" customFormat="1" ht="23.1" customHeight="1" spans="1:241">
      <c r="A15" s="100" t="s">
        <v>63</v>
      </c>
      <c r="B15" s="100">
        <v>11898</v>
      </c>
      <c r="C15" s="100">
        <f>12469-1268</f>
        <v>11201</v>
      </c>
      <c r="D15" s="102">
        <f t="shared" si="0"/>
        <v>94.1418725836275</v>
      </c>
      <c r="E15" s="102">
        <f t="shared" si="1"/>
        <v>8.67371689143301</v>
      </c>
      <c r="F15" s="98"/>
      <c r="G15" s="98">
        <v>10307</v>
      </c>
      <c r="H15" s="98"/>
      <c r="I15" s="98">
        <v>697</v>
      </c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</row>
    <row r="16" s="27" customFormat="1" ht="23.1" customHeight="1" spans="1:241">
      <c r="A16" s="100" t="s">
        <v>64</v>
      </c>
      <c r="B16" s="100">
        <v>11495</v>
      </c>
      <c r="C16" s="100">
        <f>12451-956</f>
        <v>11495</v>
      </c>
      <c r="D16" s="102">
        <f t="shared" si="0"/>
        <v>100</v>
      </c>
      <c r="E16" s="102">
        <f t="shared" si="1"/>
        <v>16.1580436540016</v>
      </c>
      <c r="F16" s="98"/>
      <c r="G16" s="98">
        <v>9896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</row>
    <row r="17" s="27" customFormat="1" ht="23.1" customHeight="1" spans="1:241">
      <c r="A17" s="100" t="s">
        <v>65</v>
      </c>
      <c r="B17" s="100">
        <v>35741</v>
      </c>
      <c r="C17" s="100">
        <f>41117-5663</f>
        <v>35454</v>
      </c>
      <c r="D17" s="102">
        <f t="shared" si="0"/>
        <v>99.1970006435186</v>
      </c>
      <c r="E17" s="102">
        <f t="shared" si="1"/>
        <v>8.89824000982892</v>
      </c>
      <c r="F17" s="98"/>
      <c r="G17" s="98">
        <v>32557</v>
      </c>
      <c r="H17" s="98"/>
      <c r="I17" s="98">
        <v>287</v>
      </c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</row>
    <row r="18" s="27" customFormat="1" ht="23.1" customHeight="1" spans="1:241">
      <c r="A18" s="100" t="s">
        <v>66</v>
      </c>
      <c r="B18" s="100">
        <v>1904</v>
      </c>
      <c r="C18" s="100">
        <f>1908-4</f>
        <v>1904</v>
      </c>
      <c r="D18" s="102">
        <f t="shared" si="0"/>
        <v>100</v>
      </c>
      <c r="E18" s="102">
        <f t="shared" si="1"/>
        <v>-24.9802994483846</v>
      </c>
      <c r="F18" s="98"/>
      <c r="G18" s="98">
        <v>2538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</row>
    <row r="19" s="27" customFormat="1" ht="23.1" customHeight="1" spans="1:241">
      <c r="A19" s="178" t="s">
        <v>67</v>
      </c>
      <c r="B19" s="100">
        <v>400</v>
      </c>
      <c r="C19" s="100">
        <f>414-14</f>
        <v>400</v>
      </c>
      <c r="D19" s="102">
        <f t="shared" si="0"/>
        <v>100</v>
      </c>
      <c r="E19" s="102">
        <f t="shared" si="1"/>
        <v>-46.3806970509383</v>
      </c>
      <c r="F19" s="98"/>
      <c r="G19" s="98">
        <v>746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</row>
    <row r="20" s="27" customFormat="1" ht="23.1" customHeight="1" spans="1:241">
      <c r="A20" s="178" t="s">
        <v>68</v>
      </c>
      <c r="B20" s="100">
        <v>1220</v>
      </c>
      <c r="C20" s="100">
        <v>885</v>
      </c>
      <c r="D20" s="102">
        <f t="shared" si="0"/>
        <v>72.5409836065574</v>
      </c>
      <c r="E20" s="102">
        <f t="shared" si="1"/>
        <v>-0.895856662933931</v>
      </c>
      <c r="F20" s="98"/>
      <c r="G20" s="98">
        <v>893</v>
      </c>
      <c r="H20" s="98"/>
      <c r="I20" s="98">
        <v>335</v>
      </c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</row>
    <row r="21" s="27" customFormat="1" ht="23.1" customHeight="1" spans="1:241">
      <c r="A21" s="179" t="s">
        <v>69</v>
      </c>
      <c r="B21" s="100">
        <v>0</v>
      </c>
      <c r="C21" s="100"/>
      <c r="D21" s="102"/>
      <c r="E21" s="102"/>
      <c r="F21" s="98"/>
      <c r="G21" s="98">
        <v>0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</row>
    <row r="22" s="27" customFormat="1" ht="23.1" customHeight="1" spans="1:241">
      <c r="A22" s="178" t="s">
        <v>70</v>
      </c>
      <c r="B22" s="100">
        <v>0</v>
      </c>
      <c r="C22" s="100"/>
      <c r="D22" s="102"/>
      <c r="E22" s="102"/>
      <c r="F22" s="98"/>
      <c r="G22" s="98">
        <v>0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</row>
    <row r="23" s="27" customFormat="1" ht="23.1" customHeight="1" spans="1:241">
      <c r="A23" s="178" t="s">
        <v>71</v>
      </c>
      <c r="B23" s="100">
        <v>529</v>
      </c>
      <c r="C23" s="100">
        <v>529</v>
      </c>
      <c r="D23" s="102">
        <f t="shared" si="0"/>
        <v>100</v>
      </c>
      <c r="E23" s="102">
        <f t="shared" si="1"/>
        <v>-86.8079800498753</v>
      </c>
      <c r="F23" s="98"/>
      <c r="G23" s="98">
        <v>4010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</row>
    <row r="24" s="27" customFormat="1" ht="23.1" customHeight="1" spans="1:241">
      <c r="A24" s="178" t="s">
        <v>72</v>
      </c>
      <c r="B24" s="100">
        <v>11205</v>
      </c>
      <c r="C24" s="100">
        <v>10864</v>
      </c>
      <c r="D24" s="102">
        <f t="shared" si="0"/>
        <v>96.9567157518965</v>
      </c>
      <c r="E24" s="102">
        <f t="shared" si="1"/>
        <v>102.120930232558</v>
      </c>
      <c r="F24" s="98"/>
      <c r="G24" s="98">
        <v>5375</v>
      </c>
      <c r="H24" s="98"/>
      <c r="I24" s="98">
        <v>341</v>
      </c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</row>
    <row r="25" s="27" customFormat="1" ht="23.1" customHeight="1" spans="1:241">
      <c r="A25" s="178" t="s">
        <v>73</v>
      </c>
      <c r="B25" s="100">
        <v>108</v>
      </c>
      <c r="C25" s="100">
        <v>108</v>
      </c>
      <c r="D25" s="102">
        <f t="shared" si="0"/>
        <v>100</v>
      </c>
      <c r="E25" s="102">
        <f t="shared" si="1"/>
        <v>-44.3298969072165</v>
      </c>
      <c r="F25" s="98"/>
      <c r="G25" s="98">
        <v>194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</row>
    <row r="26" s="27" customFormat="1" ht="23.1" customHeight="1" spans="1:241">
      <c r="A26" s="179" t="s">
        <v>74</v>
      </c>
      <c r="B26" s="100">
        <v>0</v>
      </c>
      <c r="C26" s="100"/>
      <c r="D26" s="102"/>
      <c r="E26" s="102"/>
      <c r="F26" s="98"/>
      <c r="G26" s="98">
        <v>0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</row>
    <row r="27" s="27" customFormat="1" ht="23.1" customHeight="1" spans="1:241">
      <c r="A27" s="178" t="s">
        <v>75</v>
      </c>
      <c r="B27" s="100">
        <v>1223</v>
      </c>
      <c r="C27" s="100">
        <v>1223</v>
      </c>
      <c r="D27" s="102">
        <f t="shared" si="0"/>
        <v>100</v>
      </c>
      <c r="E27" s="102">
        <f t="shared" si="1"/>
        <v>-24.0844196151459</v>
      </c>
      <c r="F27" s="98"/>
      <c r="G27" s="98">
        <v>1611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</row>
    <row r="28" s="27" customFormat="1" ht="23.1" customHeight="1" spans="1:241">
      <c r="A28" s="130" t="s">
        <v>77</v>
      </c>
      <c r="B28" s="100">
        <v>188</v>
      </c>
      <c r="C28" s="100">
        <v>188</v>
      </c>
      <c r="D28" s="102">
        <f t="shared" si="0"/>
        <v>100</v>
      </c>
      <c r="E28" s="102"/>
      <c r="F28" s="98"/>
      <c r="G28" s="98">
        <v>0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</row>
    <row r="29" s="27" customFormat="1" ht="23.1" customHeight="1" spans="1:241">
      <c r="A29" s="100" t="s">
        <v>79</v>
      </c>
      <c r="B29" s="100">
        <v>357</v>
      </c>
      <c r="C29" s="100">
        <v>157</v>
      </c>
      <c r="D29" s="102">
        <f t="shared" si="0"/>
        <v>43.9775910364146</v>
      </c>
      <c r="E29" s="102">
        <f t="shared" si="1"/>
        <v>-54.093567251462</v>
      </c>
      <c r="F29" s="98"/>
      <c r="G29" s="98">
        <v>342</v>
      </c>
      <c r="H29" s="98"/>
      <c r="I29" s="98">
        <v>200</v>
      </c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</row>
    <row r="30" ht="18" customHeight="1" spans="9:9">
      <c r="I30" s="98"/>
    </row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1">
    <mergeCell ref="A2:E2"/>
  </mergeCells>
  <printOptions horizontalCentered="1"/>
  <pageMargins left="0.984027777777778" right="0.984027777777778" top="0.984027777777778" bottom="1.18055555555556" header="0" footer="0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L91"/>
  <sheetViews>
    <sheetView showGridLines="0" showZeros="0" workbookViewId="0">
      <selection activeCell="C34" sqref="C34"/>
    </sheetView>
  </sheetViews>
  <sheetFormatPr defaultColWidth="9" defaultRowHeight="14.25"/>
  <cols>
    <col min="1" max="1" width="42.125" style="91" customWidth="1"/>
    <col min="2" max="2" width="7.875" style="91" customWidth="1"/>
    <col min="3" max="3" width="8.625" style="91" customWidth="1"/>
    <col min="4" max="4" width="8.125" style="91" customWidth="1"/>
    <col min="5" max="5" width="8.75" style="91" customWidth="1"/>
    <col min="6" max="6" width="9" style="91"/>
    <col min="7" max="7" width="12.625" style="91" customWidth="1"/>
    <col min="8" max="246" width="9" style="91"/>
  </cols>
  <sheetData>
    <row r="1" s="88" customFormat="1" ht="26.1" customHeight="1" spans="1:246">
      <c r="A1" s="112" t="s">
        <v>83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</row>
    <row r="2" s="88" customFormat="1" ht="24" customHeight="1" spans="1:246">
      <c r="A2" s="93" t="s">
        <v>84</v>
      </c>
      <c r="B2" s="93"/>
      <c r="C2" s="93"/>
      <c r="D2" s="93"/>
      <c r="E2" s="93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</row>
    <row r="3" s="88" customFormat="1" ht="18" customHeight="1" spans="1:246">
      <c r="A3" s="127" t="s">
        <v>2</v>
      </c>
      <c r="B3" s="127"/>
      <c r="C3" s="127"/>
      <c r="D3" s="127"/>
      <c r="E3" s="127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</row>
    <row r="4" s="27" customFormat="1" ht="38.1" customHeight="1" spans="1:246">
      <c r="A4" s="96" t="s">
        <v>85</v>
      </c>
      <c r="B4" s="95" t="s">
        <v>86</v>
      </c>
      <c r="C4" s="96" t="s">
        <v>5</v>
      </c>
      <c r="D4" s="97" t="s">
        <v>87</v>
      </c>
      <c r="E4" s="95" t="s">
        <v>88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</row>
    <row r="5" s="27" customFormat="1" ht="23.1" customHeight="1" spans="1:246">
      <c r="A5" s="116" t="s">
        <v>9</v>
      </c>
      <c r="B5" s="100">
        <f>SUM(B6:B27)</f>
        <v>81917</v>
      </c>
      <c r="C5" s="100">
        <f>SUM(C6:C27)</f>
        <v>81899</v>
      </c>
      <c r="D5" s="102">
        <f>C5/B5*100</f>
        <v>99.9780265390578</v>
      </c>
      <c r="E5" s="102">
        <f>(C5-G5)/G5*100</f>
        <v>59.8497121108617</v>
      </c>
      <c r="F5" s="103">
        <f>F6+F7+F8+F9+F16+F17+F18+F20+F21+F23+F25</f>
        <v>0</v>
      </c>
      <c r="G5" s="103">
        <v>51235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</row>
    <row r="6" s="27" customFormat="1" ht="23.1" customHeight="1" spans="1:246">
      <c r="A6" s="117" t="s">
        <v>89</v>
      </c>
      <c r="B6" s="100"/>
      <c r="C6" s="100"/>
      <c r="D6" s="102"/>
      <c r="E6" s="102"/>
      <c r="F6" s="103"/>
      <c r="G6" s="173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</row>
    <row r="7" s="27" customFormat="1" ht="23.1" customHeight="1" spans="1:246">
      <c r="A7" s="117" t="s">
        <v>90</v>
      </c>
      <c r="B7" s="100"/>
      <c r="C7" s="100"/>
      <c r="D7" s="102"/>
      <c r="E7" s="102"/>
      <c r="F7" s="103"/>
      <c r="G7" s="173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</row>
    <row r="8" s="27" customFormat="1" ht="23.1" customHeight="1" spans="1:246">
      <c r="A8" s="117" t="s">
        <v>91</v>
      </c>
      <c r="B8" s="100"/>
      <c r="C8" s="100"/>
      <c r="D8" s="102"/>
      <c r="E8" s="102"/>
      <c r="F8" s="103"/>
      <c r="G8" s="173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</row>
    <row r="9" s="27" customFormat="1" ht="23.1" customHeight="1" spans="1:246">
      <c r="A9" s="117" t="s">
        <v>92</v>
      </c>
      <c r="B9" s="100"/>
      <c r="C9" s="100"/>
      <c r="D9" s="102"/>
      <c r="E9" s="102"/>
      <c r="F9" s="103">
        <f>SUM(F10:F15)</f>
        <v>0</v>
      </c>
      <c r="G9" s="103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</row>
    <row r="10" s="27" customFormat="1" ht="23.1" customHeight="1" spans="1:246">
      <c r="A10" s="117" t="s">
        <v>93</v>
      </c>
      <c r="B10" s="100">
        <v>200</v>
      </c>
      <c r="C10" s="100"/>
      <c r="D10" s="102">
        <f>C10/B10*100</f>
        <v>0</v>
      </c>
      <c r="E10" s="102">
        <f>(C10-G10)/G10*100</f>
        <v>-100</v>
      </c>
      <c r="F10" s="103"/>
      <c r="G10" s="173">
        <v>53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</row>
    <row r="11" s="27" customFormat="1" ht="23.1" customHeight="1" spans="1:246">
      <c r="A11" s="117" t="s">
        <v>94</v>
      </c>
      <c r="B11" s="100"/>
      <c r="C11" s="100"/>
      <c r="D11" s="102"/>
      <c r="E11" s="102"/>
      <c r="F11" s="103"/>
      <c r="G11" s="173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</row>
    <row r="12" s="27" customFormat="1" ht="23.1" customHeight="1" spans="1:246">
      <c r="A12" s="117" t="s">
        <v>95</v>
      </c>
      <c r="B12" s="100"/>
      <c r="C12" s="100"/>
      <c r="D12" s="102"/>
      <c r="E12" s="102"/>
      <c r="F12" s="103"/>
      <c r="G12" s="17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</row>
    <row r="13" s="27" customFormat="1" ht="23.1" customHeight="1" spans="1:246">
      <c r="A13" s="117" t="s">
        <v>96</v>
      </c>
      <c r="B13" s="100"/>
      <c r="C13" s="100"/>
      <c r="D13" s="102"/>
      <c r="E13" s="102"/>
      <c r="F13" s="103"/>
      <c r="G13" s="173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</row>
    <row r="14" s="27" customFormat="1" ht="23.1" customHeight="1" spans="1:246">
      <c r="A14" s="117" t="s">
        <v>97</v>
      </c>
      <c r="B14" s="100"/>
      <c r="C14" s="100"/>
      <c r="D14" s="102"/>
      <c r="E14" s="102"/>
      <c r="F14" s="103"/>
      <c r="G14" s="173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</row>
    <row r="15" s="27" customFormat="1" ht="23.1" customHeight="1" spans="1:246">
      <c r="A15" s="117" t="s">
        <v>98</v>
      </c>
      <c r="B15" s="100"/>
      <c r="C15" s="100"/>
      <c r="D15" s="102"/>
      <c r="E15" s="102">
        <f>(C15-G15)/G15*100</f>
        <v>-100</v>
      </c>
      <c r="F15" s="103"/>
      <c r="G15" s="173">
        <v>45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</row>
    <row r="16" s="27" customFormat="1" ht="23.1" customHeight="1" spans="1:246">
      <c r="A16" s="117" t="s">
        <v>99</v>
      </c>
      <c r="B16" s="100">
        <v>2700</v>
      </c>
      <c r="C16" s="100">
        <v>1772</v>
      </c>
      <c r="D16" s="102">
        <f>C16/B16*100</f>
        <v>65.6296296296296</v>
      </c>
      <c r="E16" s="102">
        <f>(C16-G16)/G16*100</f>
        <v>103.211009174312</v>
      </c>
      <c r="F16" s="103"/>
      <c r="G16" s="173">
        <v>872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</row>
    <row r="17" s="27" customFormat="1" ht="23.1" customHeight="1" spans="1:246">
      <c r="A17" s="117" t="s">
        <v>100</v>
      </c>
      <c r="B17" s="100">
        <v>225</v>
      </c>
      <c r="C17" s="100">
        <v>87</v>
      </c>
      <c r="D17" s="102">
        <f>C17/B17*100</f>
        <v>38.6666666666667</v>
      </c>
      <c r="E17" s="102">
        <f>(C17-G17)/G17*100</f>
        <v>-35.5555555555556</v>
      </c>
      <c r="F17" s="103"/>
      <c r="G17" s="173">
        <v>135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</row>
    <row r="18" s="27" customFormat="1" ht="23.1" customHeight="1" spans="1:246">
      <c r="A18" s="117" t="s">
        <v>101</v>
      </c>
      <c r="B18" s="100">
        <v>74499</v>
      </c>
      <c r="C18" s="100">
        <v>75285</v>
      </c>
      <c r="D18" s="102">
        <f>C18/B18*100</f>
        <v>101.055047718761</v>
      </c>
      <c r="E18" s="102">
        <f>(C18-G18)/G18*100</f>
        <v>61.3964755820435</v>
      </c>
      <c r="F18" s="103">
        <f t="shared" ref="F18:F23" si="0">F19</f>
        <v>0</v>
      </c>
      <c r="G18" s="103">
        <v>46646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</row>
    <row r="19" s="27" customFormat="1" ht="23.1" customHeight="1" spans="1:246">
      <c r="A19" s="117" t="s">
        <v>102</v>
      </c>
      <c r="B19" s="100"/>
      <c r="C19" s="100"/>
      <c r="D19" s="102"/>
      <c r="E19" s="102"/>
      <c r="F19" s="103"/>
      <c r="G19" s="173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</row>
    <row r="20" s="27" customFormat="1" ht="23.1" customHeight="1" spans="1:246">
      <c r="A20" s="117" t="s">
        <v>103</v>
      </c>
      <c r="B20" s="100">
        <v>230</v>
      </c>
      <c r="C20" s="100">
        <v>180</v>
      </c>
      <c r="D20" s="102">
        <f>C20/B20*100</f>
        <v>78.2608695652174</v>
      </c>
      <c r="E20" s="102">
        <f>(C20-G20)/G20*100</f>
        <v>-28.2868525896414</v>
      </c>
      <c r="F20" s="103"/>
      <c r="G20" s="173">
        <v>251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</row>
    <row r="21" s="27" customFormat="1" ht="23.1" customHeight="1" spans="1:246">
      <c r="A21" s="117" t="s">
        <v>104</v>
      </c>
      <c r="B21" s="100">
        <v>4000</v>
      </c>
      <c r="C21" s="100">
        <v>4348</v>
      </c>
      <c r="D21" s="102">
        <f>C21/B21*100</f>
        <v>108.7</v>
      </c>
      <c r="E21" s="102">
        <f>(C21-G21)/G21*100</f>
        <v>37.7693282636248</v>
      </c>
      <c r="F21" s="103">
        <f t="shared" si="0"/>
        <v>0</v>
      </c>
      <c r="G21" s="103">
        <v>3156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</row>
    <row r="22" s="27" customFormat="1" ht="23.1" customHeight="1" spans="1:246">
      <c r="A22" s="117" t="s">
        <v>105</v>
      </c>
      <c r="B22" s="100"/>
      <c r="C22" s="100"/>
      <c r="D22" s="102"/>
      <c r="E22" s="102"/>
      <c r="F22" s="103"/>
      <c r="G22" s="173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</row>
    <row r="23" s="27" customFormat="1" ht="23.1" customHeight="1" spans="1:246">
      <c r="A23" s="117" t="s">
        <v>106</v>
      </c>
      <c r="B23" s="100"/>
      <c r="C23" s="100"/>
      <c r="D23" s="102"/>
      <c r="E23" s="102"/>
      <c r="F23" s="103">
        <f t="shared" si="0"/>
        <v>0</v>
      </c>
      <c r="G23" s="103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</row>
    <row r="24" s="27" customFormat="1" ht="23.1" customHeight="1" spans="1:246">
      <c r="A24" s="117" t="s">
        <v>107</v>
      </c>
      <c r="B24" s="100"/>
      <c r="C24" s="100"/>
      <c r="D24" s="102"/>
      <c r="E24" s="102"/>
      <c r="F24" s="103"/>
      <c r="G24" s="173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</row>
    <row r="25" s="27" customFormat="1" ht="23.1" customHeight="1" spans="1:246">
      <c r="A25" s="117" t="s">
        <v>108</v>
      </c>
      <c r="B25" s="100">
        <v>63</v>
      </c>
      <c r="C25" s="100">
        <v>102</v>
      </c>
      <c r="D25" s="102">
        <f>C25/B25*100</f>
        <v>161.904761904762</v>
      </c>
      <c r="E25" s="102">
        <f>(C25-G25)/G25*100</f>
        <v>32.4675324675325</v>
      </c>
      <c r="F25" s="103">
        <f>F26</f>
        <v>0</v>
      </c>
      <c r="G25" s="103">
        <v>77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</row>
    <row r="26" s="27" customFormat="1" ht="23.1" customHeight="1" spans="1:246">
      <c r="A26" s="118" t="s">
        <v>109</v>
      </c>
      <c r="B26" s="119"/>
      <c r="C26" s="119"/>
      <c r="D26" s="102"/>
      <c r="E26" s="102"/>
      <c r="F26" s="103"/>
      <c r="G26" s="173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</row>
    <row r="27" s="27" customFormat="1" ht="23.1" customHeight="1" spans="1:246">
      <c r="A27" s="117" t="s">
        <v>110</v>
      </c>
      <c r="B27" s="100"/>
      <c r="C27" s="100">
        <v>125</v>
      </c>
      <c r="D27" s="102"/>
      <c r="E27" s="102"/>
      <c r="F27" s="103"/>
      <c r="G27" s="173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</row>
    <row r="28" s="27" customFormat="1" ht="23.1" customHeight="1" spans="1:246">
      <c r="A28" s="103" t="s">
        <v>111</v>
      </c>
      <c r="B28" s="103"/>
      <c r="C28" s="103"/>
      <c r="D28" s="103"/>
      <c r="E28" s="103"/>
      <c r="F28" s="103"/>
      <c r="G28" s="103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J28" s="98"/>
      <c r="IK28" s="98"/>
      <c r="IL28" s="98"/>
    </row>
    <row r="29" ht="18" customHeight="1" spans="6:243">
      <c r="F29" s="73"/>
      <c r="G29" s="73"/>
      <c r="IH29"/>
      <c r="II29"/>
    </row>
    <row r="30" ht="18" customHeight="1" spans="6:7">
      <c r="F30" s="73"/>
      <c r="G30" s="73"/>
    </row>
    <row r="31" ht="18" customHeight="1" spans="6:7">
      <c r="F31" s="73"/>
      <c r="G31" s="73"/>
    </row>
    <row r="32" ht="18" customHeight="1" spans="6:7">
      <c r="F32" s="73"/>
      <c r="G32" s="73"/>
    </row>
    <row r="33" ht="18" customHeight="1" spans="6:7">
      <c r="F33" s="73"/>
      <c r="G33" s="73"/>
    </row>
    <row r="34" ht="18" customHeight="1" spans="6:7">
      <c r="F34" s="73"/>
      <c r="G34" s="73"/>
    </row>
    <row r="35" ht="18" customHeight="1" spans="6:7">
      <c r="F35" s="73"/>
      <c r="G35" s="73"/>
    </row>
    <row r="36" ht="18" customHeight="1" spans="6:7">
      <c r="F36" s="73"/>
      <c r="G36" s="73"/>
    </row>
    <row r="37" ht="18" customHeight="1"/>
    <row r="38" s="89" customFormat="1" ht="18" customHeight="1" spans="1:5">
      <c r="A38" s="91"/>
      <c r="B38" s="91"/>
      <c r="C38" s="91"/>
      <c r="D38" s="91"/>
      <c r="E38" s="91"/>
    </row>
    <row r="39" ht="18" customHeight="1"/>
    <row r="40" ht="18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</sheetData>
  <mergeCells count="2">
    <mergeCell ref="A2:E2"/>
    <mergeCell ref="A3:E3"/>
  </mergeCells>
  <printOptions horizontalCentered="1"/>
  <pageMargins left="0.786805555555556" right="0.786805555555556" top="0.984027777777778" bottom="1.18055555555556" header="0" footer="0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N92"/>
  <sheetViews>
    <sheetView showGridLines="0" showZeros="0" zoomScale="85" zoomScaleNormal="85" workbookViewId="0">
      <pane ySplit="4" topLeftCell="A11" activePane="bottomLeft" state="frozen"/>
      <selection/>
      <selection pane="bottomLeft" activeCell="C10" sqref="C10"/>
    </sheetView>
  </sheetViews>
  <sheetFormatPr defaultColWidth="9" defaultRowHeight="14.25"/>
  <cols>
    <col min="1" max="1" width="33.5" style="91" customWidth="1"/>
    <col min="2" max="2" width="7.625" style="91" customWidth="1"/>
    <col min="3" max="3" width="9.625" style="91" customWidth="1"/>
    <col min="4" max="5" width="10.625" style="91" customWidth="1"/>
    <col min="6" max="6" width="9" style="91"/>
    <col min="7" max="7" width="13.75" style="91" customWidth="1"/>
    <col min="8" max="248" width="9" style="91"/>
  </cols>
  <sheetData>
    <row r="1" s="88" customFormat="1" ht="18" customHeight="1" spans="1:248">
      <c r="A1" s="112" t="s">
        <v>112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</row>
    <row r="2" s="88" customFormat="1" ht="24" customHeight="1" spans="1:248">
      <c r="A2" s="172" t="s">
        <v>113</v>
      </c>
      <c r="B2" s="172"/>
      <c r="C2" s="172"/>
      <c r="D2" s="172"/>
      <c r="E2" s="172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</row>
    <row r="3" s="88" customFormat="1" ht="18" customHeight="1" spans="1:248">
      <c r="A3" s="91"/>
      <c r="B3" s="91"/>
      <c r="C3" s="91"/>
      <c r="D3" s="94" t="s">
        <v>2</v>
      </c>
      <c r="E3" s="94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</row>
    <row r="4" s="27" customFormat="1" ht="30.75" customHeight="1" spans="1:248">
      <c r="A4" s="96" t="s">
        <v>85</v>
      </c>
      <c r="B4" s="95" t="s">
        <v>86</v>
      </c>
      <c r="C4" s="96" t="s">
        <v>5</v>
      </c>
      <c r="D4" s="97" t="s">
        <v>114</v>
      </c>
      <c r="E4" s="95" t="s">
        <v>115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</row>
    <row r="5" s="27" customFormat="1" ht="23.1" customHeight="1" spans="1:248">
      <c r="A5" s="116" t="s">
        <v>116</v>
      </c>
      <c r="B5" s="100">
        <f>B6+B7+B8+B9+B16+B17+B18+B20+B21+B24+B26</f>
        <v>93505</v>
      </c>
      <c r="C5" s="100">
        <f>C6+C7+C8+C9+C16+C17+C18+C20+C21+C24+C26</f>
        <v>93235</v>
      </c>
      <c r="D5" s="102">
        <f>C5/B5*100</f>
        <v>99.7112453879472</v>
      </c>
      <c r="E5" s="102">
        <f>(C5-G5)/G5*100</f>
        <v>96.8893863242809</v>
      </c>
      <c r="F5" s="103">
        <f>F6+F7+F8+F9+F16+F17+F18+F20+F21+F24+F26</f>
        <v>0</v>
      </c>
      <c r="G5" s="173">
        <v>47354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</row>
    <row r="6" s="27" customFormat="1" ht="23.1" customHeight="1" spans="1:248">
      <c r="A6" s="117" t="s">
        <v>117</v>
      </c>
      <c r="B6" s="174">
        <v>15</v>
      </c>
      <c r="C6" s="174">
        <v>40</v>
      </c>
      <c r="D6" s="102">
        <f>C6/B6*100</f>
        <v>266.666666666667</v>
      </c>
      <c r="E6" s="102"/>
      <c r="F6" s="103"/>
      <c r="G6" s="173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</row>
    <row r="7" s="27" customFormat="1" ht="23.1" customHeight="1" spans="1:248">
      <c r="A7" s="117" t="s">
        <v>118</v>
      </c>
      <c r="B7" s="100"/>
      <c r="C7" s="100"/>
      <c r="D7" s="102"/>
      <c r="E7" s="102"/>
      <c r="F7" s="103"/>
      <c r="G7" s="173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</row>
    <row r="8" s="27" customFormat="1" ht="23.1" customHeight="1" spans="1:248">
      <c r="A8" s="117" t="s">
        <v>119</v>
      </c>
      <c r="B8" s="100"/>
      <c r="C8" s="100"/>
      <c r="D8" s="102"/>
      <c r="E8" s="102"/>
      <c r="F8" s="103"/>
      <c r="G8" s="173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</row>
    <row r="9" s="27" customFormat="1" ht="23.1" customHeight="1" spans="1:248">
      <c r="A9" s="117" t="s">
        <v>120</v>
      </c>
      <c r="B9" s="100">
        <f>SUM(B10:B15)</f>
        <v>91824</v>
      </c>
      <c r="C9" s="100">
        <f>SUM(C10:C15)</f>
        <v>91692</v>
      </c>
      <c r="D9" s="102">
        <f t="shared" ref="D9:D15" si="0">C9/B9*100</f>
        <v>99.8562467328803</v>
      </c>
      <c r="E9" s="102">
        <f>(C9-G9)/G9*100</f>
        <v>91.8242677824268</v>
      </c>
      <c r="F9" s="103">
        <f>SUM(F10:F15)</f>
        <v>0</v>
      </c>
      <c r="G9" s="173">
        <v>47800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</row>
    <row r="10" s="27" customFormat="1" ht="23.1" customHeight="1" spans="1:248">
      <c r="A10" s="175" t="s">
        <v>121</v>
      </c>
      <c r="B10" s="100">
        <v>89801</v>
      </c>
      <c r="C10" s="100">
        <f>33+89636</f>
        <v>89669</v>
      </c>
      <c r="D10" s="102">
        <f t="shared" si="0"/>
        <v>99.8530083183929</v>
      </c>
      <c r="E10" s="102">
        <f>(C10-G10)/G10*100</f>
        <v>93.3313210150708</v>
      </c>
      <c r="F10" s="103"/>
      <c r="G10" s="173">
        <v>46381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</row>
    <row r="11" s="27" customFormat="1" ht="23.1" customHeight="1" spans="1:248">
      <c r="A11" s="175" t="s">
        <v>122</v>
      </c>
      <c r="B11" s="100"/>
      <c r="C11" s="100"/>
      <c r="D11" s="102"/>
      <c r="E11" s="102">
        <f>(C11-G11)/G11*100</f>
        <v>-100</v>
      </c>
      <c r="F11" s="103"/>
      <c r="G11" s="173">
        <v>526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</row>
    <row r="12" s="27" customFormat="1" ht="23.1" customHeight="1" spans="1:248">
      <c r="A12" s="175" t="s">
        <v>123</v>
      </c>
      <c r="B12" s="100"/>
      <c r="C12" s="100"/>
      <c r="D12" s="102"/>
      <c r="E12" s="102"/>
      <c r="F12" s="103"/>
      <c r="G12" s="17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</row>
    <row r="13" s="27" customFormat="1" ht="23.1" customHeight="1" spans="1:248">
      <c r="A13" s="175" t="s">
        <v>124</v>
      </c>
      <c r="B13" s="100"/>
      <c r="C13" s="100"/>
      <c r="D13" s="102"/>
      <c r="E13" s="102">
        <f>(C13-G13)/G13*100</f>
        <v>-100</v>
      </c>
      <c r="F13" s="103"/>
      <c r="G13" s="173">
        <v>45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</row>
    <row r="14" s="27" customFormat="1" ht="23.1" customHeight="1" spans="1:248">
      <c r="A14" s="175" t="s">
        <v>125</v>
      </c>
      <c r="B14" s="100">
        <v>2021</v>
      </c>
      <c r="C14" s="100">
        <v>2021</v>
      </c>
      <c r="D14" s="102">
        <f t="shared" si="0"/>
        <v>100</v>
      </c>
      <c r="E14" s="102">
        <f>(C14-G14)/G14*100</f>
        <v>138.325471698113</v>
      </c>
      <c r="F14" s="103"/>
      <c r="G14" s="173">
        <v>848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</row>
    <row r="15" s="27" customFormat="1" ht="23.1" customHeight="1" spans="1:248">
      <c r="A15" s="175" t="s">
        <v>126</v>
      </c>
      <c r="B15" s="100">
        <v>2</v>
      </c>
      <c r="C15" s="100">
        <v>2</v>
      </c>
      <c r="D15" s="102">
        <f t="shared" si="0"/>
        <v>100</v>
      </c>
      <c r="E15" s="102"/>
      <c r="F15" s="103"/>
      <c r="G15" s="173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</row>
    <row r="16" s="27" customFormat="1" ht="23.1" customHeight="1" spans="1:248">
      <c r="A16" s="102" t="s">
        <v>127</v>
      </c>
      <c r="B16" s="100"/>
      <c r="C16" s="100"/>
      <c r="D16" s="100"/>
      <c r="E16" s="100"/>
      <c r="F16" s="103"/>
      <c r="G16" s="173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</row>
    <row r="17" s="27" customFormat="1" ht="23.1" customHeight="1" spans="1:248">
      <c r="A17" s="102" t="s">
        <v>128</v>
      </c>
      <c r="B17" s="100"/>
      <c r="C17" s="100"/>
      <c r="D17" s="100"/>
      <c r="E17" s="100"/>
      <c r="F17" s="103"/>
      <c r="G17" s="173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</row>
    <row r="18" s="27" customFormat="1" ht="23.1" customHeight="1" spans="1:248">
      <c r="A18" s="102" t="s">
        <v>129</v>
      </c>
      <c r="B18" s="100">
        <f>B19</f>
        <v>0</v>
      </c>
      <c r="C18" s="100">
        <f>C19</f>
        <v>0</v>
      </c>
      <c r="D18" s="102"/>
      <c r="E18" s="102">
        <f>(C18-G18)/G18*100</f>
        <v>-100</v>
      </c>
      <c r="F18" s="103">
        <f>F19</f>
        <v>0</v>
      </c>
      <c r="G18" s="173">
        <v>18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</row>
    <row r="19" s="27" customFormat="1" ht="23.1" customHeight="1" spans="1:248">
      <c r="A19" s="176" t="s">
        <v>130</v>
      </c>
      <c r="B19" s="100"/>
      <c r="C19" s="100"/>
      <c r="D19" s="102"/>
      <c r="E19" s="102">
        <f>(C19-G19)/G19*100</f>
        <v>-100</v>
      </c>
      <c r="F19" s="103"/>
      <c r="G19" s="173">
        <v>18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</row>
    <row r="20" s="27" customFormat="1" ht="23.1" customHeight="1" spans="1:248">
      <c r="A20" s="102" t="s">
        <v>131</v>
      </c>
      <c r="B20" s="100"/>
      <c r="C20" s="100"/>
      <c r="D20" s="100"/>
      <c r="E20" s="100"/>
      <c r="F20" s="103"/>
      <c r="G20" s="173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</row>
    <row r="21" s="27" customFormat="1" ht="23.1" customHeight="1" spans="1:248">
      <c r="A21" s="102" t="s">
        <v>132</v>
      </c>
      <c r="B21" s="100">
        <f>B22+B23</f>
        <v>656</v>
      </c>
      <c r="C21" s="100">
        <f>C22+C23</f>
        <v>492</v>
      </c>
      <c r="D21" s="102">
        <f>C21/B21*100</f>
        <v>75</v>
      </c>
      <c r="E21" s="102">
        <f>(C21-G21)/G21*100</f>
        <v>-206.034482758621</v>
      </c>
      <c r="F21" s="103">
        <f>F22</f>
        <v>0</v>
      </c>
      <c r="G21" s="173">
        <v>-464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</row>
    <row r="22" s="27" customFormat="1" ht="23.1" customHeight="1" spans="1:248">
      <c r="A22" s="176" t="s">
        <v>133</v>
      </c>
      <c r="B22" s="100">
        <v>656</v>
      </c>
      <c r="C22" s="100">
        <v>492</v>
      </c>
      <c r="D22" s="102">
        <f>C22/B22*100</f>
        <v>75</v>
      </c>
      <c r="E22" s="102">
        <f>(C22-G22)/G22*100</f>
        <v>136.538461538462</v>
      </c>
      <c r="F22" s="103"/>
      <c r="G22" s="173">
        <v>208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</row>
    <row r="23" s="27" customFormat="1" ht="23.1" customHeight="1" spans="1:248">
      <c r="A23" s="176" t="s">
        <v>134</v>
      </c>
      <c r="B23" s="100"/>
      <c r="C23" s="100"/>
      <c r="D23" s="102"/>
      <c r="E23" s="102">
        <f>(C23-G23)/G23*100</f>
        <v>-100</v>
      </c>
      <c r="F23" s="103"/>
      <c r="G23" s="173">
        <v>-672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</row>
    <row r="24" s="27" customFormat="1" ht="23.1" customHeight="1" spans="1:248">
      <c r="A24" s="102" t="s">
        <v>135</v>
      </c>
      <c r="B24" s="100">
        <f>B25</f>
        <v>915</v>
      </c>
      <c r="C24" s="100">
        <f>C25</f>
        <v>915</v>
      </c>
      <c r="D24" s="102">
        <f>C24/B24*100</f>
        <v>100</v>
      </c>
      <c r="E24" s="102"/>
      <c r="F24" s="103">
        <f>F25</f>
        <v>0</v>
      </c>
      <c r="G24" s="173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</row>
    <row r="25" s="27" customFormat="1" ht="23.1" customHeight="1" spans="1:248">
      <c r="A25" s="176" t="s">
        <v>136</v>
      </c>
      <c r="B25" s="100">
        <v>915</v>
      </c>
      <c r="C25" s="100">
        <v>915</v>
      </c>
      <c r="D25" s="102">
        <f>C25/B25*100</f>
        <v>100</v>
      </c>
      <c r="E25" s="102"/>
      <c r="F25" s="103"/>
      <c r="G25" s="173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</row>
    <row r="26" s="27" customFormat="1" ht="23.1" customHeight="1" spans="1:248">
      <c r="A26" s="102" t="s">
        <v>137</v>
      </c>
      <c r="B26" s="100">
        <f>B27</f>
        <v>95</v>
      </c>
      <c r="C26" s="100">
        <f>C27</f>
        <v>96</v>
      </c>
      <c r="D26" s="102">
        <f>C26/B26*100</f>
        <v>101.052631578947</v>
      </c>
      <c r="E26" s="102"/>
      <c r="F26" s="103">
        <f>F27</f>
        <v>0</v>
      </c>
      <c r="G26" s="173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</row>
    <row r="27" s="27" customFormat="1" ht="23.1" customHeight="1" spans="1:248">
      <c r="A27" s="176" t="s">
        <v>138</v>
      </c>
      <c r="B27" s="100">
        <v>95</v>
      </c>
      <c r="C27" s="100">
        <v>96</v>
      </c>
      <c r="D27" s="102">
        <f>C27/B27*100</f>
        <v>101.052631578947</v>
      </c>
      <c r="E27" s="102"/>
      <c r="F27" s="103"/>
      <c r="G27" s="173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</row>
    <row r="28" s="27" customFormat="1" ht="23.1" customHeight="1" spans="1:248">
      <c r="A28" s="100"/>
      <c r="B28" s="100"/>
      <c r="C28" s="100"/>
      <c r="D28" s="100"/>
      <c r="E28" s="100"/>
      <c r="F28" s="103"/>
      <c r="G28" s="173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</row>
    <row r="29" s="27" customFormat="1" ht="21.95" customHeight="1" spans="1:248">
      <c r="A29" s="103" t="s">
        <v>139</v>
      </c>
      <c r="B29" s="98"/>
      <c r="C29" s="98"/>
      <c r="D29" s="98"/>
      <c r="E29" s="98"/>
      <c r="F29" s="103"/>
      <c r="G29" s="173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L29" s="98"/>
      <c r="IM29" s="98"/>
      <c r="IN29" s="98"/>
    </row>
    <row r="30" ht="18" customHeight="1" spans="6:245">
      <c r="F30" s="73"/>
      <c r="G30" s="73"/>
      <c r="IJ30"/>
      <c r="IK30"/>
    </row>
    <row r="31" ht="18" customHeight="1" spans="1:7">
      <c r="A31" s="73"/>
      <c r="B31" s="73"/>
      <c r="C31" s="73"/>
      <c r="D31" s="73"/>
      <c r="E31" s="73"/>
      <c r="F31" s="73"/>
      <c r="G31" s="73"/>
    </row>
    <row r="32" ht="18" customHeight="1" spans="6:7">
      <c r="F32" s="73"/>
      <c r="G32" s="73"/>
    </row>
    <row r="33" ht="18" customHeight="1" spans="6:7">
      <c r="F33" s="73"/>
      <c r="G33" s="73"/>
    </row>
    <row r="34" ht="18" customHeight="1" spans="6:7">
      <c r="F34" s="73"/>
      <c r="G34" s="73"/>
    </row>
    <row r="35" ht="18" customHeight="1" spans="6:7">
      <c r="F35" s="73"/>
      <c r="G35" s="73"/>
    </row>
    <row r="36" ht="18" customHeight="1" spans="6:7">
      <c r="F36" s="73"/>
      <c r="G36" s="73"/>
    </row>
    <row r="37" ht="18" customHeight="1" spans="6:7">
      <c r="F37" s="73"/>
      <c r="G37" s="73"/>
    </row>
    <row r="38" ht="18" customHeight="1"/>
    <row r="39" s="89" customFormat="1" ht="18" customHeight="1" spans="1:5">
      <c r="A39" s="91"/>
      <c r="B39" s="91"/>
      <c r="C39" s="91"/>
      <c r="D39" s="91"/>
      <c r="E39" s="91"/>
    </row>
    <row r="40" ht="18" customHeight="1"/>
    <row r="41" ht="18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</sheetData>
  <mergeCells count="2">
    <mergeCell ref="A2:E2"/>
    <mergeCell ref="D3:E3"/>
  </mergeCells>
  <printOptions horizontalCentered="1"/>
  <pageMargins left="0.984027777777778" right="0.984027777777778" top="0.984027777777778" bottom="1.18055555555556" header="0" footer="0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36"/>
  <sheetViews>
    <sheetView topLeftCell="A10" workbookViewId="0">
      <selection activeCell="C34" sqref="C34"/>
    </sheetView>
  </sheetViews>
  <sheetFormatPr defaultColWidth="8.875" defaultRowHeight="14.25"/>
  <cols>
    <col min="1" max="1" width="33.5" style="143" customWidth="1"/>
    <col min="2" max="3" width="9.625" style="143" customWidth="1"/>
    <col min="4" max="5" width="10.625" style="143" customWidth="1"/>
    <col min="6" max="255" width="8.875" style="143" customWidth="1"/>
  </cols>
  <sheetData>
    <row r="1" s="139" customFormat="1" ht="18" customHeight="1" spans="1:255">
      <c r="A1" s="160" t="s">
        <v>140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/>
      <c r="IC1" s="142"/>
      <c r="ID1" s="142"/>
      <c r="IE1" s="142"/>
      <c r="IF1" s="142"/>
      <c r="IG1" s="142"/>
      <c r="IH1" s="142"/>
      <c r="II1" s="142"/>
      <c r="IJ1" s="142"/>
      <c r="IK1" s="142"/>
      <c r="IL1" s="142"/>
      <c r="IM1" s="142"/>
      <c r="IN1" s="142"/>
      <c r="IO1" s="142"/>
      <c r="IP1" s="142"/>
      <c r="IQ1" s="142"/>
      <c r="IR1" s="142"/>
      <c r="IS1" s="142"/>
      <c r="IT1" s="142"/>
      <c r="IU1" s="142"/>
    </row>
    <row r="2" s="88" customFormat="1" ht="24.75" customHeight="1" spans="1:255">
      <c r="A2" s="161" t="s">
        <v>141</v>
      </c>
      <c r="B2" s="161"/>
      <c r="C2" s="161"/>
      <c r="D2" s="161"/>
      <c r="E2" s="161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</row>
    <row r="3" s="88" customFormat="1" ht="18.75" spans="1:255">
      <c r="A3" s="169"/>
      <c r="B3" s="170"/>
      <c r="C3" s="143"/>
      <c r="D3" s="162" t="s">
        <v>2</v>
      </c>
      <c r="E3" s="162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</row>
    <row r="4" s="159" customFormat="1" ht="29.25" customHeight="1" spans="1:5">
      <c r="A4" s="164" t="s">
        <v>3</v>
      </c>
      <c r="B4" s="164" t="s">
        <v>4</v>
      </c>
      <c r="C4" s="164" t="s">
        <v>5</v>
      </c>
      <c r="D4" s="164" t="s">
        <v>142</v>
      </c>
      <c r="E4" s="164" t="s">
        <v>143</v>
      </c>
    </row>
    <row r="5" s="122" customFormat="1" ht="18.75" customHeight="1" spans="1:7">
      <c r="A5" s="133" t="s">
        <v>144</v>
      </c>
      <c r="B5" s="165">
        <v>33320</v>
      </c>
      <c r="C5" s="133">
        <f>SUM(C6:C8)</f>
        <v>41270</v>
      </c>
      <c r="D5" s="166">
        <f>C5/B5*100</f>
        <v>123.859543817527</v>
      </c>
      <c r="E5" s="166">
        <v>49.4585883460689</v>
      </c>
      <c r="G5" s="171"/>
    </row>
    <row r="6" s="122" customFormat="1" ht="18.75" customHeight="1" spans="1:7">
      <c r="A6" s="133" t="s">
        <v>145</v>
      </c>
      <c r="B6" s="165">
        <v>13323</v>
      </c>
      <c r="C6" s="133">
        <v>22898</v>
      </c>
      <c r="D6" s="166">
        <f>C6/B6*100</f>
        <v>171.868197853336</v>
      </c>
      <c r="E6" s="166">
        <v>46.4066496163683</v>
      </c>
      <c r="G6" s="171"/>
    </row>
    <row r="7" s="122" customFormat="1" ht="18.75" customHeight="1" spans="1:7">
      <c r="A7" s="133" t="s">
        <v>146</v>
      </c>
      <c r="B7" s="165">
        <v>19841</v>
      </c>
      <c r="C7" s="133">
        <v>17801</v>
      </c>
      <c r="D7" s="166">
        <f>C7/B7*100</f>
        <v>89.7182601683383</v>
      </c>
      <c r="E7" s="166">
        <v>65.4368029739777</v>
      </c>
      <c r="G7" s="171"/>
    </row>
    <row r="8" s="122" customFormat="1" ht="18.75" customHeight="1" spans="1:7">
      <c r="A8" s="133" t="s">
        <v>147</v>
      </c>
      <c r="B8" s="165">
        <v>156</v>
      </c>
      <c r="C8" s="133">
        <v>571</v>
      </c>
      <c r="D8" s="166">
        <f>C8/B8*100</f>
        <v>366.025641025641</v>
      </c>
      <c r="E8" s="166">
        <v>-46.8342644320298</v>
      </c>
      <c r="G8" s="171"/>
    </row>
    <row r="9" s="122" customFormat="1" ht="18.75" customHeight="1" spans="1:7">
      <c r="A9" s="133" t="s">
        <v>148</v>
      </c>
      <c r="B9" s="165"/>
      <c r="C9" s="133"/>
      <c r="D9" s="166"/>
      <c r="E9" s="166"/>
      <c r="G9" s="171"/>
    </row>
    <row r="10" s="122" customFormat="1" ht="18.75" customHeight="1" spans="1:7">
      <c r="A10" s="133" t="s">
        <v>149</v>
      </c>
      <c r="B10" s="165"/>
      <c r="C10" s="133"/>
      <c r="D10" s="166"/>
      <c r="E10" s="166"/>
      <c r="G10" s="171"/>
    </row>
    <row r="11" s="122" customFormat="1" ht="18.75" customHeight="1" spans="1:7">
      <c r="A11" s="133" t="s">
        <v>150</v>
      </c>
      <c r="B11" s="165"/>
      <c r="C11" s="133"/>
      <c r="D11" s="166"/>
      <c r="E11" s="166"/>
      <c r="G11" s="171"/>
    </row>
    <row r="12" s="122" customFormat="1" ht="18.75" customHeight="1" spans="1:7">
      <c r="A12" s="133" t="s">
        <v>151</v>
      </c>
      <c r="B12" s="165"/>
      <c r="C12" s="133"/>
      <c r="D12" s="166"/>
      <c r="E12" s="166"/>
      <c r="G12" s="171"/>
    </row>
    <row r="13" s="122" customFormat="1" ht="18.75" customHeight="1" spans="1:7">
      <c r="A13" s="133" t="s">
        <v>152</v>
      </c>
      <c r="B13" s="165">
        <v>6165</v>
      </c>
      <c r="C13" s="133">
        <f>SUM(C14:C16)</f>
        <v>7448</v>
      </c>
      <c r="D13" s="166">
        <f>C13/B13*100</f>
        <v>120.81103000811</v>
      </c>
      <c r="E13" s="166">
        <v>16.4295763639206</v>
      </c>
      <c r="G13" s="171"/>
    </row>
    <row r="14" s="122" customFormat="1" ht="18.75" customHeight="1" spans="1:7">
      <c r="A14" s="133" t="s">
        <v>153</v>
      </c>
      <c r="B14" s="165">
        <v>5880</v>
      </c>
      <c r="C14" s="133">
        <v>7120</v>
      </c>
      <c r="D14" s="166">
        <f>C14/B14*100</f>
        <v>121.08843537415</v>
      </c>
      <c r="E14" s="166">
        <v>17.0090386195563</v>
      </c>
      <c r="G14" s="171"/>
    </row>
    <row r="15" s="122" customFormat="1" ht="18.75" customHeight="1" spans="1:7">
      <c r="A15" s="133" t="s">
        <v>154</v>
      </c>
      <c r="B15" s="165">
        <v>217</v>
      </c>
      <c r="C15" s="133">
        <v>217</v>
      </c>
      <c r="D15" s="166">
        <f>C15/B15*100</f>
        <v>100</v>
      </c>
      <c r="E15" s="166">
        <v>0</v>
      </c>
      <c r="G15" s="171"/>
    </row>
    <row r="16" s="122" customFormat="1" ht="18.75" customHeight="1" spans="1:7">
      <c r="A16" s="133" t="s">
        <v>155</v>
      </c>
      <c r="B16" s="165">
        <v>68</v>
      </c>
      <c r="C16" s="133">
        <v>111</v>
      </c>
      <c r="D16" s="166">
        <f>C16/B16*100</f>
        <v>163.235294117647</v>
      </c>
      <c r="E16" s="166">
        <v>625</v>
      </c>
      <c r="G16" s="171"/>
    </row>
    <row r="17" s="122" customFormat="1" ht="18.75" customHeight="1" spans="1:7">
      <c r="A17" s="133" t="s">
        <v>156</v>
      </c>
      <c r="B17" s="165"/>
      <c r="C17" s="133"/>
      <c r="D17" s="166"/>
      <c r="E17" s="166"/>
      <c r="G17" s="171"/>
    </row>
    <row r="18" s="122" customFormat="1" ht="18.75" customHeight="1" spans="1:7">
      <c r="A18" s="133" t="s">
        <v>157</v>
      </c>
      <c r="B18" s="165"/>
      <c r="C18" s="133"/>
      <c r="D18" s="166"/>
      <c r="E18" s="166"/>
      <c r="G18" s="171"/>
    </row>
    <row r="19" s="122" customFormat="1" ht="18.75" customHeight="1" spans="1:7">
      <c r="A19" s="133" t="s">
        <v>158</v>
      </c>
      <c r="B19" s="165"/>
      <c r="C19" s="133"/>
      <c r="D19" s="166"/>
      <c r="E19" s="166"/>
      <c r="G19" s="171"/>
    </row>
    <row r="20" s="122" customFormat="1" ht="18.75" customHeight="1" spans="1:7">
      <c r="A20" s="133" t="s">
        <v>159</v>
      </c>
      <c r="B20" s="165"/>
      <c r="C20" s="133"/>
      <c r="D20" s="166"/>
      <c r="E20" s="166"/>
      <c r="G20" s="171"/>
    </row>
    <row r="21" s="122" customFormat="1" ht="18.75" customHeight="1" spans="1:7">
      <c r="A21" s="133" t="s">
        <v>160</v>
      </c>
      <c r="B21" s="165">
        <v>85</v>
      </c>
      <c r="C21" s="133">
        <f>SUM(C22:C24)</f>
        <v>124</v>
      </c>
      <c r="D21" s="166">
        <f>C21/B21*100</f>
        <v>145.882352941176</v>
      </c>
      <c r="E21" s="166">
        <v>53.0864197530864</v>
      </c>
      <c r="G21" s="171"/>
    </row>
    <row r="22" s="122" customFormat="1" ht="18.75" customHeight="1" spans="1:7">
      <c r="A22" s="133" t="s">
        <v>161</v>
      </c>
      <c r="B22" s="165">
        <v>83</v>
      </c>
      <c r="C22" s="133">
        <v>123</v>
      </c>
      <c r="D22" s="166">
        <f>C22/B22*100</f>
        <v>148.192771084337</v>
      </c>
      <c r="E22" s="166">
        <v>53.75</v>
      </c>
      <c r="G22" s="171"/>
    </row>
    <row r="23" s="122" customFormat="1" ht="18.75" customHeight="1" spans="1:7">
      <c r="A23" s="133" t="s">
        <v>162</v>
      </c>
      <c r="B23" s="165">
        <v>2</v>
      </c>
      <c r="C23" s="133"/>
      <c r="D23" s="166">
        <f>C23/B23*100</f>
        <v>0</v>
      </c>
      <c r="E23" s="166"/>
      <c r="G23" s="171"/>
    </row>
    <row r="24" s="122" customFormat="1" ht="18.75" customHeight="1" spans="1:7">
      <c r="A24" s="133" t="s">
        <v>163</v>
      </c>
      <c r="B24" s="165"/>
      <c r="C24" s="133">
        <v>1</v>
      </c>
      <c r="D24" s="166"/>
      <c r="E24" s="166"/>
      <c r="G24" s="171"/>
    </row>
    <row r="25" s="122" customFormat="1" ht="18.75" customHeight="1" spans="1:7">
      <c r="A25" s="133" t="s">
        <v>164</v>
      </c>
      <c r="B25" s="165">
        <v>29380</v>
      </c>
      <c r="C25" s="165">
        <v>29870</v>
      </c>
      <c r="D25" s="166">
        <f>C25/B25*100</f>
        <v>101.667801225323</v>
      </c>
      <c r="E25" s="166">
        <v>18.6871697063615</v>
      </c>
      <c r="G25" s="171"/>
    </row>
    <row r="26" s="122" customFormat="1" ht="18.75" customHeight="1" spans="1:7">
      <c r="A26" s="133" t="s">
        <v>165</v>
      </c>
      <c r="B26" s="165"/>
      <c r="C26" s="133"/>
      <c r="D26" s="166"/>
      <c r="E26" s="166"/>
      <c r="G26" s="171"/>
    </row>
    <row r="27" s="122" customFormat="1" ht="18.75" customHeight="1" spans="1:7">
      <c r="A27" s="133" t="s">
        <v>166</v>
      </c>
      <c r="B27" s="165"/>
      <c r="C27" s="133"/>
      <c r="D27" s="166"/>
      <c r="E27" s="166"/>
      <c r="G27" s="171"/>
    </row>
    <row r="28" s="122" customFormat="1" ht="18.75" customHeight="1" spans="1:7">
      <c r="A28" s="133" t="s">
        <v>167</v>
      </c>
      <c r="B28" s="165">
        <f>SUM(B29:B31)</f>
        <v>18124</v>
      </c>
      <c r="C28" s="133">
        <f>SUM(C29:C31)</f>
        <v>8997</v>
      </c>
      <c r="D28" s="166">
        <f t="shared" ref="D28:D33" si="0">C28/B28*100</f>
        <v>49.641359523284</v>
      </c>
      <c r="E28" s="166">
        <v>-20.94</v>
      </c>
      <c r="G28" s="171"/>
    </row>
    <row r="29" s="122" customFormat="1" ht="18.75" customHeight="1" spans="1:7">
      <c r="A29" s="133" t="s">
        <v>168</v>
      </c>
      <c r="B29" s="152">
        <v>10854</v>
      </c>
      <c r="C29" s="152">
        <v>8945</v>
      </c>
      <c r="D29" s="166">
        <f t="shared" si="0"/>
        <v>82.4120140040538</v>
      </c>
      <c r="E29" s="166">
        <v>-20.57</v>
      </c>
      <c r="G29" s="171"/>
    </row>
    <row r="30" s="122" customFormat="1" ht="18.75" customHeight="1" spans="1:7">
      <c r="A30" s="133" t="s">
        <v>169</v>
      </c>
      <c r="B30" s="152">
        <v>7250</v>
      </c>
      <c r="C30" s="152"/>
      <c r="D30" s="166">
        <f t="shared" si="0"/>
        <v>0</v>
      </c>
      <c r="E30" s="166"/>
      <c r="G30" s="171"/>
    </row>
    <row r="31" s="122" customFormat="1" ht="18.75" customHeight="1" spans="1:7">
      <c r="A31" s="133" t="s">
        <v>170</v>
      </c>
      <c r="B31" s="152">
        <v>20</v>
      </c>
      <c r="C31" s="152">
        <v>52</v>
      </c>
      <c r="D31" s="166">
        <f t="shared" si="0"/>
        <v>260</v>
      </c>
      <c r="E31" s="166">
        <v>-56.3</v>
      </c>
      <c r="G31" s="171"/>
    </row>
    <row r="32" s="122" customFormat="1" ht="18.75" customHeight="1" spans="1:7">
      <c r="A32" s="133" t="s">
        <v>171</v>
      </c>
      <c r="B32" s="165">
        <v>12302</v>
      </c>
      <c r="C32" s="133">
        <v>13597</v>
      </c>
      <c r="D32" s="166">
        <f t="shared" si="0"/>
        <v>110.526743618924</v>
      </c>
      <c r="E32" s="166">
        <v>22.4293174860436</v>
      </c>
      <c r="G32" s="171"/>
    </row>
    <row r="33" s="122" customFormat="1" ht="18.75" customHeight="1" spans="1:7">
      <c r="A33" s="167" t="s">
        <v>9</v>
      </c>
      <c r="B33" s="165">
        <f>B5+B9+B13+B17+B21+B25+B32+B28</f>
        <v>99376</v>
      </c>
      <c r="C33" s="165">
        <f>C5+C9+C13+C17+C21+C25+C32+C28</f>
        <v>101306</v>
      </c>
      <c r="D33" s="166">
        <f t="shared" si="0"/>
        <v>101.942118821446</v>
      </c>
      <c r="E33" s="166">
        <v>31.1878233187425</v>
      </c>
      <c r="G33" s="171"/>
    </row>
    <row r="34" s="122" customFormat="1" ht="18.75" customHeight="1" spans="1:7">
      <c r="A34" s="167" t="s">
        <v>172</v>
      </c>
      <c r="B34" s="165"/>
      <c r="C34" s="133">
        <v>6268</v>
      </c>
      <c r="D34" s="166"/>
      <c r="E34" s="166">
        <v>83.54</v>
      </c>
      <c r="G34" s="171"/>
    </row>
    <row r="35" s="122" customFormat="1" ht="18.75" customHeight="1" spans="1:7">
      <c r="A35" s="167" t="s">
        <v>173</v>
      </c>
      <c r="B35" s="165">
        <f>B33+B34</f>
        <v>99376</v>
      </c>
      <c r="C35" s="165">
        <f>C33+C34</f>
        <v>107574</v>
      </c>
      <c r="D35" s="166">
        <f>C35/B35*100</f>
        <v>108.249476734825</v>
      </c>
      <c r="E35" s="166">
        <v>67.2088263598043</v>
      </c>
      <c r="G35" s="171"/>
    </row>
    <row r="36" s="27" customFormat="1" ht="18.75" customHeight="1" spans="1:255">
      <c r="A36" s="168" t="s">
        <v>174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</row>
  </sheetData>
  <mergeCells count="2">
    <mergeCell ref="A2:E2"/>
    <mergeCell ref="D3:E3"/>
  </mergeCells>
  <printOptions horizontalCentered="1"/>
  <pageMargins left="0.984027777777778" right="0.984027777777778" top="0.786805555555556" bottom="0.786805555555556" header="0.313888888888889" footer="0.313888888888889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33"/>
  <sheetViews>
    <sheetView workbookViewId="0">
      <selection activeCell="C34" sqref="C34"/>
    </sheetView>
  </sheetViews>
  <sheetFormatPr defaultColWidth="8.875" defaultRowHeight="14.25"/>
  <cols>
    <col min="1" max="1" width="35.375" style="143" customWidth="1"/>
    <col min="2" max="3" width="10.625" style="143" customWidth="1"/>
    <col min="4" max="4" width="9.25" style="143" customWidth="1"/>
    <col min="5" max="5" width="9.125" style="143" customWidth="1"/>
    <col min="6" max="255" width="8.875" style="143" customWidth="1"/>
  </cols>
  <sheetData>
    <row r="1" s="139" customFormat="1" ht="18.75" customHeight="1" spans="1:255">
      <c r="A1" s="160" t="s">
        <v>175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/>
      <c r="IC1" s="142"/>
      <c r="ID1" s="142"/>
      <c r="IE1" s="142"/>
      <c r="IF1" s="142"/>
      <c r="IG1" s="142"/>
      <c r="IH1" s="142"/>
      <c r="II1" s="142"/>
      <c r="IJ1" s="142"/>
      <c r="IK1" s="142"/>
      <c r="IL1" s="142"/>
      <c r="IM1" s="142"/>
      <c r="IN1" s="142"/>
      <c r="IO1" s="142"/>
      <c r="IP1" s="142"/>
      <c r="IQ1" s="142"/>
      <c r="IR1" s="142"/>
      <c r="IS1" s="142"/>
      <c r="IT1" s="142"/>
      <c r="IU1" s="142"/>
    </row>
    <row r="2" s="88" customFormat="1" ht="22.5" customHeight="1" spans="1:255">
      <c r="A2" s="161" t="s">
        <v>176</v>
      </c>
      <c r="B2" s="161"/>
      <c r="C2" s="161"/>
      <c r="D2" s="161"/>
      <c r="E2" s="161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</row>
    <row r="3" s="158" customFormat="1" ht="15" customHeight="1" spans="2:5">
      <c r="B3" s="162"/>
      <c r="D3" s="162" t="s">
        <v>2</v>
      </c>
      <c r="E3" s="162"/>
    </row>
    <row r="4" s="159" customFormat="1" ht="30.75" customHeight="1" spans="1:5">
      <c r="A4" s="163" t="s">
        <v>3</v>
      </c>
      <c r="B4" s="163" t="s">
        <v>177</v>
      </c>
      <c r="C4" s="164" t="s">
        <v>5</v>
      </c>
      <c r="D4" s="164" t="s">
        <v>178</v>
      </c>
      <c r="E4" s="164" t="s">
        <v>179</v>
      </c>
    </row>
    <row r="5" s="122" customFormat="1" ht="20.1" customHeight="1" spans="1:5">
      <c r="A5" s="133" t="s">
        <v>180</v>
      </c>
      <c r="B5" s="165">
        <v>34258</v>
      </c>
      <c r="C5" s="133">
        <f>SUM(C6:C8)</f>
        <v>34508</v>
      </c>
      <c r="D5" s="166">
        <f>C5/B5*100</f>
        <v>100.729756553214</v>
      </c>
      <c r="E5" s="166">
        <v>-2.98020692757535</v>
      </c>
    </row>
    <row r="6" s="122" customFormat="1" ht="20.1" customHeight="1" spans="1:5">
      <c r="A6" s="133" t="s">
        <v>181</v>
      </c>
      <c r="B6" s="165">
        <v>33058</v>
      </c>
      <c r="C6" s="133">
        <v>33362</v>
      </c>
      <c r="D6" s="166">
        <f>C6/B6*100</f>
        <v>100.919595861819</v>
      </c>
      <c r="E6" s="166">
        <v>9.77230850223743</v>
      </c>
    </row>
    <row r="7" s="122" customFormat="1" ht="20.1" customHeight="1" spans="1:5">
      <c r="A7" s="133" t="s">
        <v>182</v>
      </c>
      <c r="B7" s="165">
        <v>1200</v>
      </c>
      <c r="C7" s="133">
        <v>1146</v>
      </c>
      <c r="D7" s="166">
        <f>C7/B7*100</f>
        <v>95.5</v>
      </c>
      <c r="E7" s="166">
        <v>-4.81727574750831</v>
      </c>
    </row>
    <row r="8" s="122" customFormat="1" ht="20.1" customHeight="1" spans="1:5">
      <c r="A8" s="133" t="s">
        <v>183</v>
      </c>
      <c r="B8" s="165"/>
      <c r="C8" s="133"/>
      <c r="D8" s="166"/>
      <c r="E8" s="166">
        <v>-100</v>
      </c>
    </row>
    <row r="9" s="122" customFormat="1" ht="20.1" customHeight="1" spans="1:5">
      <c r="A9" s="133" t="s">
        <v>184</v>
      </c>
      <c r="B9" s="165"/>
      <c r="C9" s="133"/>
      <c r="D9" s="166"/>
      <c r="E9" s="166"/>
    </row>
    <row r="10" s="122" customFormat="1" ht="20.1" customHeight="1" spans="1:5">
      <c r="A10" s="133" t="s">
        <v>185</v>
      </c>
      <c r="B10" s="165"/>
      <c r="C10" s="133"/>
      <c r="D10" s="166"/>
      <c r="E10" s="166"/>
    </row>
    <row r="11" s="122" customFormat="1" ht="20.1" customHeight="1" spans="1:5">
      <c r="A11" s="133" t="s">
        <v>186</v>
      </c>
      <c r="B11" s="165"/>
      <c r="C11" s="133"/>
      <c r="D11" s="166"/>
      <c r="E11" s="166"/>
    </row>
    <row r="12" s="122" customFormat="1" ht="20.1" customHeight="1" spans="1:5">
      <c r="A12" s="133" t="s">
        <v>182</v>
      </c>
      <c r="B12" s="165"/>
      <c r="C12" s="133"/>
      <c r="D12" s="166"/>
      <c r="E12" s="166"/>
    </row>
    <row r="13" s="122" customFormat="1" ht="20.1" customHeight="1" spans="1:5">
      <c r="A13" s="133" t="s">
        <v>187</v>
      </c>
      <c r="B13" s="165"/>
      <c r="C13" s="133"/>
      <c r="D13" s="166"/>
      <c r="E13" s="166"/>
    </row>
    <row r="14" s="122" customFormat="1" ht="20.1" customHeight="1" spans="1:5">
      <c r="A14" s="133" t="s">
        <v>188</v>
      </c>
      <c r="B14" s="165"/>
      <c r="C14" s="133"/>
      <c r="D14" s="166"/>
      <c r="E14" s="166"/>
    </row>
    <row r="15" s="122" customFormat="1" ht="20.1" customHeight="1" spans="1:5">
      <c r="A15" s="133" t="s">
        <v>189</v>
      </c>
      <c r="B15" s="165">
        <v>5550</v>
      </c>
      <c r="C15" s="133">
        <f>SUM(C16:C18)</f>
        <v>4749</v>
      </c>
      <c r="D15" s="166">
        <f>C15/B15*100</f>
        <v>85.5675675675676</v>
      </c>
      <c r="E15" s="166">
        <v>-7.04638872577804</v>
      </c>
    </row>
    <row r="16" s="122" customFormat="1" ht="20.1" customHeight="1" spans="1:5">
      <c r="A16" s="133" t="s">
        <v>190</v>
      </c>
      <c r="B16" s="165">
        <v>3921</v>
      </c>
      <c r="C16" s="133">
        <v>3356</v>
      </c>
      <c r="D16" s="166">
        <f>C16/B16*100</f>
        <v>85.5904106095384</v>
      </c>
      <c r="E16" s="166">
        <v>-1.46799765120376</v>
      </c>
    </row>
    <row r="17" s="122" customFormat="1" ht="20.1" customHeight="1" spans="1:5">
      <c r="A17" s="133" t="s">
        <v>191</v>
      </c>
      <c r="B17" s="165">
        <v>1629</v>
      </c>
      <c r="C17" s="133">
        <v>1393</v>
      </c>
      <c r="D17" s="166">
        <f>C17/B17*100</f>
        <v>85.512584407612</v>
      </c>
      <c r="E17" s="166">
        <v>-18.2031708749266</v>
      </c>
    </row>
    <row r="18" s="122" customFormat="1" ht="20.1" customHeight="1" spans="1:5">
      <c r="A18" s="133" t="s">
        <v>192</v>
      </c>
      <c r="B18" s="165"/>
      <c r="C18" s="133"/>
      <c r="D18" s="166"/>
      <c r="E18" s="166"/>
    </row>
    <row r="19" s="122" customFormat="1" ht="20.1" customHeight="1" spans="1:5">
      <c r="A19" s="133" t="s">
        <v>193</v>
      </c>
      <c r="B19" s="165"/>
      <c r="C19" s="133"/>
      <c r="D19" s="166"/>
      <c r="E19" s="166"/>
    </row>
    <row r="20" s="122" customFormat="1" ht="20.1" customHeight="1" spans="1:5">
      <c r="A20" s="133" t="s">
        <v>194</v>
      </c>
      <c r="B20" s="165"/>
      <c r="C20" s="133"/>
      <c r="D20" s="166"/>
      <c r="E20" s="166"/>
    </row>
    <row r="21" s="122" customFormat="1" ht="20.1" customHeight="1" spans="1:5">
      <c r="A21" s="133" t="s">
        <v>195</v>
      </c>
      <c r="B21" s="165"/>
      <c r="C21" s="133"/>
      <c r="D21" s="166"/>
      <c r="E21" s="166"/>
    </row>
    <row r="22" s="122" customFormat="1" ht="20.1" customHeight="1" spans="1:5">
      <c r="A22" s="133" t="s">
        <v>196</v>
      </c>
      <c r="B22" s="165">
        <v>43</v>
      </c>
      <c r="C22" s="133">
        <v>66</v>
      </c>
      <c r="D22" s="166">
        <f>C22/B22*100</f>
        <v>153.488372093023</v>
      </c>
      <c r="E22" s="166">
        <v>-9.58904109589042</v>
      </c>
    </row>
    <row r="23" s="122" customFormat="1" ht="20.1" customHeight="1" spans="1:5">
      <c r="A23" s="133" t="s">
        <v>197</v>
      </c>
      <c r="B23" s="165">
        <v>43</v>
      </c>
      <c r="C23" s="133">
        <v>66</v>
      </c>
      <c r="D23" s="166">
        <f>C23/B23*100</f>
        <v>153.488372093023</v>
      </c>
      <c r="E23" s="166">
        <v>-9.58904109589042</v>
      </c>
    </row>
    <row r="24" s="122" customFormat="1" ht="20.1" customHeight="1" spans="1:5">
      <c r="A24" s="133" t="s">
        <v>198</v>
      </c>
      <c r="B24" s="165"/>
      <c r="C24" s="133"/>
      <c r="D24" s="166"/>
      <c r="E24" s="166"/>
    </row>
    <row r="25" s="122" customFormat="1" ht="20.1" customHeight="1" spans="1:5">
      <c r="A25" s="133" t="s">
        <v>199</v>
      </c>
      <c r="B25" s="165">
        <v>24576</v>
      </c>
      <c r="C25" s="133">
        <v>29031</v>
      </c>
      <c r="D25" s="166">
        <f>C25/B25*100</f>
        <v>118.12744140625</v>
      </c>
      <c r="E25" s="166">
        <v>19.0478143196916</v>
      </c>
    </row>
    <row r="26" s="122" customFormat="1" ht="20.1" customHeight="1" spans="1:5">
      <c r="A26" s="133" t="s">
        <v>200</v>
      </c>
      <c r="B26" s="165"/>
      <c r="C26" s="133"/>
      <c r="D26" s="166"/>
      <c r="E26" s="166"/>
    </row>
    <row r="27" s="122" customFormat="1" ht="20.1" customHeight="1" spans="1:5">
      <c r="A27" s="133" t="s">
        <v>201</v>
      </c>
      <c r="B27" s="165"/>
      <c r="C27" s="133"/>
      <c r="D27" s="166"/>
      <c r="E27" s="166"/>
    </row>
    <row r="28" s="122" customFormat="1" ht="20.1" customHeight="1" spans="1:5">
      <c r="A28" s="133" t="s">
        <v>202</v>
      </c>
      <c r="B28" s="165">
        <v>18124</v>
      </c>
      <c r="C28" s="133">
        <v>15265</v>
      </c>
      <c r="D28" s="166">
        <f>C28/B28*100</f>
        <v>84.2253365702935</v>
      </c>
      <c r="E28" s="166"/>
    </row>
    <row r="29" s="122" customFormat="1" ht="20.1" customHeight="1" spans="1:5">
      <c r="A29" s="133" t="s">
        <v>203</v>
      </c>
      <c r="B29" s="165">
        <v>9162</v>
      </c>
      <c r="C29" s="133">
        <v>10935</v>
      </c>
      <c r="D29" s="166">
        <f>C29/B29*100</f>
        <v>119.351669941061</v>
      </c>
      <c r="E29" s="166">
        <v>26.5185699409927</v>
      </c>
    </row>
    <row r="30" s="122" customFormat="1" ht="20.1" customHeight="1" spans="1:5">
      <c r="A30" s="167" t="s">
        <v>116</v>
      </c>
      <c r="B30" s="165">
        <f>B5+B9+B15+B19+B22+B25+B29+B28</f>
        <v>91713</v>
      </c>
      <c r="C30" s="165">
        <f>C5+C9+C15+C19+C22+C25+C29+C28</f>
        <v>94554</v>
      </c>
      <c r="D30" s="166">
        <f>C30/B30*100</f>
        <v>103.097706977201</v>
      </c>
      <c r="E30" s="166">
        <v>7.46824977297063</v>
      </c>
    </row>
    <row r="31" s="122" customFormat="1" ht="20.1" customHeight="1" spans="1:5">
      <c r="A31" s="167" t="s">
        <v>204</v>
      </c>
      <c r="B31" s="165">
        <v>56015</v>
      </c>
      <c r="C31" s="133">
        <v>70565</v>
      </c>
      <c r="D31" s="166"/>
      <c r="E31" s="166">
        <v>67.75228812552</v>
      </c>
    </row>
    <row r="32" s="122" customFormat="1" ht="20.1" customHeight="1" spans="1:5">
      <c r="A32" s="167" t="s">
        <v>205</v>
      </c>
      <c r="B32" s="165">
        <f>B30+B31</f>
        <v>147728</v>
      </c>
      <c r="C32" s="165">
        <f>C30+C31</f>
        <v>165119</v>
      </c>
      <c r="D32" s="166">
        <f>C32/B32*100</f>
        <v>111.772311274775</v>
      </c>
      <c r="E32" s="166">
        <v>29.3584475674183</v>
      </c>
    </row>
    <row r="33" s="27" customFormat="1" ht="20.1" customHeight="1" spans="1:255">
      <c r="A33" s="168" t="s">
        <v>206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  <c r="IK33" s="143"/>
      <c r="IL33" s="143"/>
      <c r="IM33" s="143"/>
      <c r="IN33" s="143"/>
      <c r="IO33" s="143"/>
      <c r="IP33" s="143"/>
      <c r="IQ33" s="143"/>
      <c r="IR33" s="143"/>
      <c r="IS33" s="143"/>
      <c r="IT33" s="143"/>
      <c r="IU33" s="143"/>
    </row>
  </sheetData>
  <mergeCells count="2">
    <mergeCell ref="A2:E2"/>
    <mergeCell ref="D3:E3"/>
  </mergeCells>
  <printOptions horizontalCentered="1"/>
  <pageMargins left="0.984027777777778" right="0.984027777777778" top="0.984027777777778" bottom="1.18055555555556" header="0.313888888888889" footer="0.313888888888889"/>
  <pageSetup paperSize="9" orientation="portrait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0"/>
  <sheetViews>
    <sheetView showZeros="0" topLeftCell="A10" workbookViewId="0">
      <selection activeCell="C28" sqref="C28:C32"/>
    </sheetView>
  </sheetViews>
  <sheetFormatPr defaultColWidth="9" defaultRowHeight="13.5" outlineLevelCol="3"/>
  <cols>
    <col min="1" max="1" width="42" style="143" customWidth="1"/>
    <col min="2" max="4" width="12.625" style="143" customWidth="1"/>
    <col min="5" max="16384" width="9" style="143"/>
  </cols>
  <sheetData>
    <row r="1" ht="16.5" customHeight="1" spans="1:1">
      <c r="A1" s="154" t="s">
        <v>207</v>
      </c>
    </row>
    <row r="2" ht="24.75" customHeight="1" spans="1:4">
      <c r="A2" s="155" t="s">
        <v>208</v>
      </c>
      <c r="B2" s="155"/>
      <c r="C2" s="155"/>
      <c r="D2" s="155"/>
    </row>
    <row r="3" ht="15" customHeight="1" spans="1:4">
      <c r="A3" s="145"/>
      <c r="B3" s="146"/>
      <c r="C3" s="146"/>
      <c r="D3" s="91" t="s">
        <v>2</v>
      </c>
    </row>
    <row r="4" ht="27" customHeight="1" spans="1:4">
      <c r="A4" s="128" t="s">
        <v>209</v>
      </c>
      <c r="B4" s="128" t="s">
        <v>210</v>
      </c>
      <c r="C4" s="128" t="s">
        <v>211</v>
      </c>
      <c r="D4" s="128" t="s">
        <v>212</v>
      </c>
    </row>
    <row r="5" ht="17.45" customHeight="1" spans="1:4">
      <c r="A5" s="147" t="s">
        <v>213</v>
      </c>
      <c r="B5" s="100">
        <v>38787</v>
      </c>
      <c r="C5" s="100">
        <f>C6+C23</f>
        <v>41890</v>
      </c>
      <c r="D5" s="129">
        <f>(C5-B5)/B5*100</f>
        <v>8.00010312733648</v>
      </c>
    </row>
    <row r="6" ht="17.45" customHeight="1" spans="1:4">
      <c r="A6" s="100" t="s">
        <v>10</v>
      </c>
      <c r="B6" s="100">
        <v>30136</v>
      </c>
      <c r="C6" s="100">
        <f>SUM(C7:C22)</f>
        <v>32850</v>
      </c>
      <c r="D6" s="129">
        <f t="shared" ref="D6:D40" si="0">(C6-B6)/B6*100</f>
        <v>9.00584019113353</v>
      </c>
    </row>
    <row r="7" ht="17.45" customHeight="1" spans="1:4">
      <c r="A7" s="100" t="s">
        <v>11</v>
      </c>
      <c r="B7" s="134">
        <v>12603</v>
      </c>
      <c r="C7" s="100">
        <v>14472</v>
      </c>
      <c r="D7" s="129">
        <f t="shared" si="0"/>
        <v>14.8298024279933</v>
      </c>
    </row>
    <row r="8" ht="17.45" customHeight="1" spans="1:4">
      <c r="A8" s="100" t="s">
        <v>12</v>
      </c>
      <c r="B8" s="134"/>
      <c r="C8" s="100"/>
      <c r="D8" s="129"/>
    </row>
    <row r="9" ht="17.45" customHeight="1" spans="1:4">
      <c r="A9" s="100" t="s">
        <v>13</v>
      </c>
      <c r="B9" s="134">
        <v>2008</v>
      </c>
      <c r="C9" s="100">
        <v>1900</v>
      </c>
      <c r="D9" s="129">
        <f t="shared" si="0"/>
        <v>-5.37848605577689</v>
      </c>
    </row>
    <row r="10" ht="17.45" customHeight="1" spans="1:4">
      <c r="A10" s="100" t="s">
        <v>14</v>
      </c>
      <c r="B10" s="134"/>
      <c r="C10" s="100"/>
      <c r="D10" s="129"/>
    </row>
    <row r="11" ht="17.45" customHeight="1" spans="1:4">
      <c r="A11" s="100" t="s">
        <v>15</v>
      </c>
      <c r="B11" s="134">
        <v>377</v>
      </c>
      <c r="C11" s="100">
        <v>315</v>
      </c>
      <c r="D11" s="129">
        <f t="shared" si="0"/>
        <v>-16.4456233421751</v>
      </c>
    </row>
    <row r="12" ht="17.45" customHeight="1" spans="1:4">
      <c r="A12" s="100" t="s">
        <v>16</v>
      </c>
      <c r="B12" s="134">
        <v>48</v>
      </c>
      <c r="C12" s="100">
        <v>53</v>
      </c>
      <c r="D12" s="129">
        <f t="shared" si="0"/>
        <v>10.4166666666667</v>
      </c>
    </row>
    <row r="13" ht="17.45" customHeight="1" spans="1:4">
      <c r="A13" s="100" t="s">
        <v>17</v>
      </c>
      <c r="B13" s="134">
        <v>2390</v>
      </c>
      <c r="C13" s="100">
        <v>2730</v>
      </c>
      <c r="D13" s="129">
        <f t="shared" si="0"/>
        <v>14.2259414225941</v>
      </c>
    </row>
    <row r="14" ht="17.45" customHeight="1" spans="1:4">
      <c r="A14" s="100" t="s">
        <v>18</v>
      </c>
      <c r="B14" s="134">
        <v>564</v>
      </c>
      <c r="C14" s="100">
        <v>600</v>
      </c>
      <c r="D14" s="129">
        <f t="shared" si="0"/>
        <v>6.38297872340426</v>
      </c>
    </row>
    <row r="15" ht="17.45" customHeight="1" spans="1:4">
      <c r="A15" s="100" t="s">
        <v>19</v>
      </c>
      <c r="B15" s="134">
        <v>642</v>
      </c>
      <c r="C15" s="100">
        <v>670</v>
      </c>
      <c r="D15" s="129">
        <f t="shared" si="0"/>
        <v>4.3613707165109</v>
      </c>
    </row>
    <row r="16" ht="17.45" customHeight="1" spans="1:4">
      <c r="A16" s="100" t="s">
        <v>20</v>
      </c>
      <c r="B16" s="134">
        <v>1621</v>
      </c>
      <c r="C16" s="100">
        <v>1700</v>
      </c>
      <c r="D16" s="129">
        <f t="shared" si="0"/>
        <v>4.87353485502776</v>
      </c>
    </row>
    <row r="17" ht="17.45" customHeight="1" spans="1:4">
      <c r="A17" s="100" t="s">
        <v>21</v>
      </c>
      <c r="B17" s="134">
        <v>3703</v>
      </c>
      <c r="C17" s="100">
        <v>3860</v>
      </c>
      <c r="D17" s="129">
        <f t="shared" si="0"/>
        <v>4.23980556305698</v>
      </c>
    </row>
    <row r="18" ht="17.45" customHeight="1" spans="1:4">
      <c r="A18" s="148" t="s">
        <v>22</v>
      </c>
      <c r="B18" s="134">
        <v>428</v>
      </c>
      <c r="C18" s="100">
        <v>450</v>
      </c>
      <c r="D18" s="129">
        <f t="shared" si="0"/>
        <v>5.14018691588785</v>
      </c>
    </row>
    <row r="19" ht="17.45" customHeight="1" spans="1:4">
      <c r="A19" s="100" t="s">
        <v>23</v>
      </c>
      <c r="B19" s="134">
        <v>1766</v>
      </c>
      <c r="C19" s="100">
        <v>1900</v>
      </c>
      <c r="D19" s="129">
        <f t="shared" si="0"/>
        <v>7.58776896942242</v>
      </c>
    </row>
    <row r="20" ht="17.45" customHeight="1" spans="1:4">
      <c r="A20" s="100" t="s">
        <v>24</v>
      </c>
      <c r="B20" s="134">
        <v>3986</v>
      </c>
      <c r="C20" s="100">
        <v>4200</v>
      </c>
      <c r="D20" s="129">
        <f t="shared" si="0"/>
        <v>5.3687907676869</v>
      </c>
    </row>
    <row r="21" ht="17.45" customHeight="1" spans="1:4">
      <c r="A21" s="100" t="s">
        <v>214</v>
      </c>
      <c r="B21" s="134"/>
      <c r="C21" s="100"/>
      <c r="D21" s="129"/>
    </row>
    <row r="22" ht="17.45" customHeight="1" spans="1:4">
      <c r="A22" s="100" t="s">
        <v>26</v>
      </c>
      <c r="B22" s="134"/>
      <c r="C22" s="100"/>
      <c r="D22" s="129"/>
    </row>
    <row r="23" ht="17.45" customHeight="1" spans="1:4">
      <c r="A23" s="156" t="s">
        <v>27</v>
      </c>
      <c r="B23" s="100">
        <v>8651</v>
      </c>
      <c r="C23" s="100">
        <f>C24+C34+C35+C36+C38+C39+C40+C42+C37</f>
        <v>9040</v>
      </c>
      <c r="D23" s="129">
        <f t="shared" si="0"/>
        <v>4.49658998959658</v>
      </c>
    </row>
    <row r="24" ht="17.45" customHeight="1" spans="1:4">
      <c r="A24" s="100" t="s">
        <v>28</v>
      </c>
      <c r="B24" s="134">
        <v>4275</v>
      </c>
      <c r="C24" s="141">
        <f>SUM(C25:C33)</f>
        <v>2181</v>
      </c>
      <c r="D24" s="129">
        <f t="shared" si="0"/>
        <v>-48.9824561403509</v>
      </c>
    </row>
    <row r="25" ht="17.45" customHeight="1" spans="1:4">
      <c r="A25" s="150" t="s">
        <v>29</v>
      </c>
      <c r="B25" s="134"/>
      <c r="C25" s="141"/>
      <c r="D25" s="129"/>
    </row>
    <row r="26" ht="17.45" customHeight="1" spans="1:4">
      <c r="A26" s="150" t="s">
        <v>30</v>
      </c>
      <c r="B26" s="134"/>
      <c r="C26" s="141"/>
      <c r="D26" s="129"/>
    </row>
    <row r="27" ht="17.45" customHeight="1" spans="1:4">
      <c r="A27" s="150" t="s">
        <v>31</v>
      </c>
      <c r="B27" s="134"/>
      <c r="C27" s="151">
        <v>25</v>
      </c>
      <c r="D27" s="129"/>
    </row>
    <row r="28" ht="17.45" customHeight="1" spans="1:4">
      <c r="A28" s="100" t="s">
        <v>215</v>
      </c>
      <c r="B28" s="134">
        <v>1183</v>
      </c>
      <c r="C28" s="151">
        <v>1200</v>
      </c>
      <c r="D28" s="129">
        <f t="shared" si="0"/>
        <v>1.43702451394759</v>
      </c>
    </row>
    <row r="29" ht="17.45" customHeight="1" spans="1:4">
      <c r="A29" s="100" t="s">
        <v>216</v>
      </c>
      <c r="B29" s="134"/>
      <c r="C29" s="151"/>
      <c r="D29" s="129"/>
    </row>
    <row r="30" ht="17.45" customHeight="1" spans="1:4">
      <c r="A30" s="100" t="s">
        <v>217</v>
      </c>
      <c r="B30" s="134">
        <v>101</v>
      </c>
      <c r="C30" s="151">
        <v>130</v>
      </c>
      <c r="D30" s="129">
        <f t="shared" si="0"/>
        <v>28.7128712871287</v>
      </c>
    </row>
    <row r="31" ht="17.45" customHeight="1" spans="1:4">
      <c r="A31" s="100" t="s">
        <v>218</v>
      </c>
      <c r="B31" s="134">
        <v>2180</v>
      </c>
      <c r="C31" s="152">
        <v>500</v>
      </c>
      <c r="D31" s="129">
        <f t="shared" si="0"/>
        <v>-77.0642201834862</v>
      </c>
    </row>
    <row r="32" ht="17.45" customHeight="1" spans="1:4">
      <c r="A32" s="100" t="s">
        <v>219</v>
      </c>
      <c r="B32" s="134">
        <v>788</v>
      </c>
      <c r="C32" s="152">
        <v>326</v>
      </c>
      <c r="D32" s="129">
        <f t="shared" si="0"/>
        <v>-58.6294416243655</v>
      </c>
    </row>
    <row r="33" ht="17.45" customHeight="1" spans="1:4">
      <c r="A33" s="152" t="s">
        <v>37</v>
      </c>
      <c r="B33" s="134">
        <v>23</v>
      </c>
      <c r="C33" s="152"/>
      <c r="D33" s="129">
        <f t="shared" si="0"/>
        <v>-100</v>
      </c>
    </row>
    <row r="34" ht="17.45" customHeight="1" spans="1:4">
      <c r="A34" s="100" t="s">
        <v>38</v>
      </c>
      <c r="B34" s="134">
        <v>2583</v>
      </c>
      <c r="C34" s="152">
        <v>4156</v>
      </c>
      <c r="D34" s="129">
        <f t="shared" si="0"/>
        <v>60.8981804103755</v>
      </c>
    </row>
    <row r="35" ht="17.45" customHeight="1" spans="1:4">
      <c r="A35" s="100" t="s">
        <v>39</v>
      </c>
      <c r="B35" s="134">
        <v>1292</v>
      </c>
      <c r="C35" s="152">
        <v>2045</v>
      </c>
      <c r="D35" s="129">
        <f t="shared" si="0"/>
        <v>58.28173374613</v>
      </c>
    </row>
    <row r="36" ht="17.45" customHeight="1" spans="1:4">
      <c r="A36" s="157" t="s">
        <v>40</v>
      </c>
      <c r="B36" s="134"/>
      <c r="C36" s="152"/>
      <c r="D36" s="129"/>
    </row>
    <row r="37" ht="17.45" customHeight="1" spans="1:4">
      <c r="A37" s="100" t="s">
        <v>41</v>
      </c>
      <c r="B37" s="134">
        <v>347</v>
      </c>
      <c r="C37" s="152">
        <v>227</v>
      </c>
      <c r="D37" s="129">
        <f t="shared" si="0"/>
        <v>-34.5821325648415</v>
      </c>
    </row>
    <row r="38" ht="17.45" customHeight="1" spans="1:4">
      <c r="A38" s="100" t="s">
        <v>42</v>
      </c>
      <c r="B38" s="134"/>
      <c r="C38" s="152">
        <v>50</v>
      </c>
      <c r="D38" s="129"/>
    </row>
    <row r="39" ht="17.45" customHeight="1" spans="1:4">
      <c r="A39" s="100" t="s">
        <v>43</v>
      </c>
      <c r="B39" s="134"/>
      <c r="C39" s="153">
        <v>129</v>
      </c>
      <c r="D39" s="129"/>
    </row>
    <row r="40" ht="17.45" customHeight="1" spans="1:4">
      <c r="A40" s="100" t="s">
        <v>44</v>
      </c>
      <c r="B40" s="134">
        <v>154</v>
      </c>
      <c r="C40" s="153">
        <v>252</v>
      </c>
      <c r="D40" s="129">
        <f t="shared" si="0"/>
        <v>63.6363636363636</v>
      </c>
    </row>
  </sheetData>
  <mergeCells count="1">
    <mergeCell ref="A2:D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2018全市一般公共预算收入完成</vt:lpstr>
      <vt:lpstr>2018市本级一般公共预算收入完成</vt:lpstr>
      <vt:lpstr>2018全市一般公共预算支出完成</vt:lpstr>
      <vt:lpstr>2018市本级一般公共预算支出完成  </vt:lpstr>
      <vt:lpstr>2018全市政府性基金收入完成情况</vt:lpstr>
      <vt:lpstr>2018全市政府性基金支出完成情况</vt:lpstr>
      <vt:lpstr>2018全市社保收入</vt:lpstr>
      <vt:lpstr>2018全市社保支出</vt:lpstr>
      <vt:lpstr>2019全市公共收入预算</vt:lpstr>
      <vt:lpstr>2019市本级公共收入预算 </vt:lpstr>
      <vt:lpstr>2019全市公共支出预算</vt:lpstr>
      <vt:lpstr>2019市本级公共支出预算</vt:lpstr>
      <vt:lpstr>2019全市政府性基金收入</vt:lpstr>
      <vt:lpstr>2019全市政府性基金支出</vt:lpstr>
      <vt:lpstr>2019年全市国有资本经营预算收入</vt:lpstr>
      <vt:lpstr>2019年全市国有资本经营预算支出</vt:lpstr>
      <vt:lpstr>2019年全市社保基金预算收入</vt:lpstr>
      <vt:lpstr>2019年全市社保基金支出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2016-02-18T06:54:00Z</dcterms:created>
  <cp:lastPrinted>2019-01-18T10:08:00Z</cp:lastPrinted>
  <dcterms:modified xsi:type="dcterms:W3CDTF">2019-01-30T02:19:44Z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